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filterPrivacy="1"/>
  <bookViews>
    <workbookView xWindow="65416" yWindow="65416" windowWidth="29040" windowHeight="15720" activeTab="5"/>
  </bookViews>
  <sheets>
    <sheet name="Rekapitulace stavby" sheetId="1" r:id="rId1"/>
    <sheet name="SO 101-1 - Chodník pro pě..." sheetId="2" r:id="rId2"/>
    <sheet name="SO 102-1 -  Zpevněné ploc..." sheetId="3" r:id="rId3"/>
    <sheet name="SO 104-1 -  Dopravní značení" sheetId="4" r:id="rId4"/>
    <sheet name="SO 301-1 -  Odvodnění kom..." sheetId="5" r:id="rId5"/>
    <sheet name="SO OP - Rekontrukce opěrn..." sheetId="6" r:id="rId6"/>
    <sheet name="VRN-1 - VRN" sheetId="7" r:id="rId7"/>
    <sheet name="SO 101-2 - Chodník pro pě..." sheetId="8" r:id="rId8"/>
    <sheet name="SO 102-2 - Zpevněné ploch..." sheetId="9" r:id="rId9"/>
    <sheet name="SO 104-2 - Dopravní značení" sheetId="10" r:id="rId10"/>
    <sheet name="SO 301-2 - Odvodnění komu..." sheetId="11" r:id="rId11"/>
    <sheet name="VRN-2 - VRN" sheetId="12" r:id="rId12"/>
    <sheet name="SO 101-3 - Chodník pro pě..." sheetId="13" r:id="rId13"/>
    <sheet name="SO 102-3 - Zpevněné ploch..." sheetId="14" r:id="rId14"/>
    <sheet name="SO 301-3 - Odvodnění komu..." sheetId="15" r:id="rId15"/>
    <sheet name="VRN-3 - VRN" sheetId="16" r:id="rId16"/>
    <sheet name="SO 101-4 - Chodník pro pě..." sheetId="17" r:id="rId17"/>
    <sheet name="SO 102-4 - Zpevněné ploch..." sheetId="18" r:id="rId18"/>
    <sheet name="SO 301-4 - Odvodnění komu..." sheetId="19" r:id="rId19"/>
    <sheet name="VRN-4 - VRN" sheetId="20" r:id="rId20"/>
    <sheet name="SO 101-5 - Chodník pro pě..." sheetId="21" r:id="rId21"/>
    <sheet name="SO 104-5 - Dopravní značení" sheetId="22" r:id="rId22"/>
    <sheet name="SO 301-5 - Odvodnění komu..." sheetId="23" r:id="rId23"/>
    <sheet name="VRN-5 - VRN" sheetId="24" r:id="rId24"/>
    <sheet name="SO 401 - Veřejné osvětlen..." sheetId="25" r:id="rId25"/>
    <sheet name="Pokyny pro vyplnění" sheetId="26" r:id="rId26"/>
  </sheets>
  <definedNames>
    <definedName name="_xlnm._FilterDatabase" localSheetId="1" hidden="1">'SO 101-1 - Chodník pro pě...'!$C$91:$K$346</definedName>
    <definedName name="_xlnm._FilterDatabase" localSheetId="7" hidden="1">'SO 101-2 - Chodník pro pě...'!$C$90:$K$275</definedName>
    <definedName name="_xlnm._FilterDatabase" localSheetId="12" hidden="1">'SO 101-3 - Chodník pro pě...'!$C$90:$K$318</definedName>
    <definedName name="_xlnm._FilterDatabase" localSheetId="16" hidden="1">'SO 101-4 - Chodník pro pě...'!$C$92:$K$353</definedName>
    <definedName name="_xlnm._FilterDatabase" localSheetId="20" hidden="1">'SO 101-5 - Chodník pro pě...'!$C$89:$K$156</definedName>
    <definedName name="_xlnm._FilterDatabase" localSheetId="2" hidden="1">'SO 102-1 -  Zpevněné ploc...'!$C$87:$K$131</definedName>
    <definedName name="_xlnm._FilterDatabase" localSheetId="8" hidden="1">'SO 102-2 - Zpevněné ploch...'!$C$87:$K$102</definedName>
    <definedName name="_xlnm._FilterDatabase" localSheetId="13" hidden="1">'SO 102-3 - Zpevněné ploch...'!$C$87:$K$108</definedName>
    <definedName name="_xlnm._FilterDatabase" localSheetId="17" hidden="1">'SO 102-4 - Zpevněné ploch...'!$C$87:$K$102</definedName>
    <definedName name="_xlnm._FilterDatabase" localSheetId="3" hidden="1">'SO 104-1 -  Dopravní značení'!$C$88:$K$152</definedName>
    <definedName name="_xlnm._FilterDatabase" localSheetId="9" hidden="1">'SO 104-2 - Dopravní značení'!$C$87:$K$102</definedName>
    <definedName name="_xlnm._FilterDatabase" localSheetId="21" hidden="1">'SO 104-5 - Dopravní značení'!$C$88:$K$136</definedName>
    <definedName name="_xlnm._FilterDatabase" localSheetId="4" hidden="1">'SO 301-1 -  Odvodnění kom...'!$C$91:$K$222</definedName>
    <definedName name="_xlnm._FilterDatabase" localSheetId="10" hidden="1">'SO 301-2 - Odvodnění komu...'!$C$91:$K$173</definedName>
    <definedName name="_xlnm._FilterDatabase" localSheetId="14" hidden="1">'SO 301-3 - Odvodnění komu...'!$C$92:$K$226</definedName>
    <definedName name="_xlnm._FilterDatabase" localSheetId="18" hidden="1">'SO 301-4 - Odvodnění komu...'!$C$90:$K$212</definedName>
    <definedName name="_xlnm._FilterDatabase" localSheetId="22" hidden="1">'SO 301-5 - Odvodnění komu...'!$C$89:$K$169</definedName>
    <definedName name="_xlnm._FilterDatabase" localSheetId="24" hidden="1">'SO 401 - Veřejné osvětlen...'!$C$87:$K$289</definedName>
    <definedName name="_xlnm._FilterDatabase" localSheetId="5" hidden="1">'SO OP - Rekontrukce opěrn...'!$C$94:$K$230</definedName>
    <definedName name="_xlnm._FilterDatabase" localSheetId="6" hidden="1">'VRN-1 - VRN'!$C$89:$K$116</definedName>
    <definedName name="_xlnm._FilterDatabase" localSheetId="11" hidden="1">'VRN-2 - VRN'!$C$89:$K$116</definedName>
    <definedName name="_xlnm._FilterDatabase" localSheetId="15" hidden="1">'VRN-3 - VRN'!$C$89:$K$116</definedName>
    <definedName name="_xlnm._FilterDatabase" localSheetId="19" hidden="1">'VRN-4 - VRN'!$C$89:$K$116</definedName>
    <definedName name="_xlnm._FilterDatabase" localSheetId="23" hidden="1">'VRN-5 - VRN'!$C$89:$K$116</definedName>
    <definedName name="_xlnm.Print_Area" localSheetId="2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stavby'!$C$42:$AQ$84</definedName>
    <definedName name="_xlnm.Print_Area" localSheetId="1">'SO 101-1 - Chodník pro pě...'!$C$4:$J$41,'SO 101-1 - Chodník pro pě...'!$C$47:$J$71,'SO 101-1 - Chodník pro pě...'!$C$77:$K$346</definedName>
    <definedName name="_xlnm.Print_Area" localSheetId="7">'SO 101-2 - Chodník pro pě...'!$C$4:$J$41,'SO 101-2 - Chodník pro pě...'!$C$47:$J$70,'SO 101-2 - Chodník pro pě...'!$C$76:$K$275</definedName>
    <definedName name="_xlnm.Print_Area" localSheetId="12">'SO 101-3 - Chodník pro pě...'!$C$4:$J$41,'SO 101-3 - Chodník pro pě...'!$C$47:$J$70,'SO 101-3 - Chodník pro pě...'!$C$76:$K$318</definedName>
    <definedName name="_xlnm.Print_Area" localSheetId="16">'SO 101-4 - Chodník pro pě...'!$C$4:$J$41,'SO 101-4 - Chodník pro pě...'!$C$47:$J$72,'SO 101-4 - Chodník pro pě...'!$C$78:$K$353</definedName>
    <definedName name="_xlnm.Print_Area" localSheetId="20">'SO 101-5 - Chodník pro pě...'!$C$4:$J$41,'SO 101-5 - Chodník pro pě...'!$C$47:$J$69,'SO 101-5 - Chodník pro pě...'!$C$75:$K$156</definedName>
    <definedName name="_xlnm.Print_Area" localSheetId="2">'SO 102-1 -  Zpevněné ploc...'!$C$4:$J$41,'SO 102-1 -  Zpevněné ploc...'!$C$47:$J$67,'SO 102-1 -  Zpevněné ploc...'!$C$73:$K$131</definedName>
    <definedName name="_xlnm.Print_Area" localSheetId="8">'SO 102-2 - Zpevněné ploch...'!$C$4:$J$41,'SO 102-2 - Zpevněné ploch...'!$C$47:$J$67,'SO 102-2 - Zpevněné ploch...'!$C$73:$K$102</definedName>
    <definedName name="_xlnm.Print_Area" localSheetId="13">'SO 102-3 - Zpevněné ploch...'!$C$4:$J$41,'SO 102-3 - Zpevněné ploch...'!$C$47:$J$67,'SO 102-3 - Zpevněné ploch...'!$C$73:$K$108</definedName>
    <definedName name="_xlnm.Print_Area" localSheetId="17">'SO 102-4 - Zpevněné ploch...'!$C$4:$J$41,'SO 102-4 - Zpevněné ploch...'!$C$47:$J$67,'SO 102-4 - Zpevněné ploch...'!$C$73:$K$102</definedName>
    <definedName name="_xlnm.Print_Area" localSheetId="3">'SO 104-1 -  Dopravní značení'!$C$4:$J$41,'SO 104-1 -  Dopravní značení'!$C$47:$J$68,'SO 104-1 -  Dopravní značení'!$C$74:$K$152</definedName>
    <definedName name="_xlnm.Print_Area" localSheetId="9">'SO 104-2 - Dopravní značení'!$C$4:$J$41,'SO 104-2 - Dopravní značení'!$C$47:$J$67,'SO 104-2 - Dopravní značení'!$C$73:$K$102</definedName>
    <definedName name="_xlnm.Print_Area" localSheetId="21">'SO 104-5 - Dopravní značení'!$C$4:$J$41,'SO 104-5 - Dopravní značení'!$C$47:$J$68,'SO 104-5 - Dopravní značení'!$C$74:$K$136</definedName>
    <definedName name="_xlnm.Print_Area" localSheetId="4">'SO 301-1 -  Odvodnění kom...'!$C$4:$J$41,'SO 301-1 -  Odvodnění kom...'!$C$47:$J$71,'SO 301-1 -  Odvodnění kom...'!$C$77:$K$222</definedName>
    <definedName name="_xlnm.Print_Area" localSheetId="10">'SO 301-2 - Odvodnění komu...'!$C$4:$J$41,'SO 301-2 - Odvodnění komu...'!$C$47:$J$71,'SO 301-2 - Odvodnění komu...'!$C$77:$K$173</definedName>
    <definedName name="_xlnm.Print_Area" localSheetId="14">'SO 301-3 - Odvodnění komu...'!$C$4:$J$41,'SO 301-3 - Odvodnění komu...'!$C$47:$J$72,'SO 301-3 - Odvodnění komu...'!$C$78:$K$226</definedName>
    <definedName name="_xlnm.Print_Area" localSheetId="18">'SO 301-4 - Odvodnění komu...'!$C$4:$J$41,'SO 301-4 - Odvodnění komu...'!$C$47:$J$70,'SO 301-4 - Odvodnění komu...'!$C$76:$K$212</definedName>
    <definedName name="_xlnm.Print_Area" localSheetId="22">'SO 301-5 - Odvodnění komu...'!$C$4:$J$41,'SO 301-5 - Odvodnění komu...'!$C$47:$J$69,'SO 301-5 - Odvodnění komu...'!$C$75:$K$169</definedName>
    <definedName name="_xlnm.Print_Area" localSheetId="24">'SO 401 - Veřejné osvětlen...'!$C$4:$J$39,'SO 401 - Veřejné osvětlen...'!$C$45:$J$69,'SO 401 - Veřejné osvětlen...'!$C$75:$K$289</definedName>
    <definedName name="_xlnm.Print_Area" localSheetId="5">'SO OP - Rekontrukce opěrn...'!$C$4:$J$41,'SO OP - Rekontrukce opěrn...'!$C$47:$J$74,'SO OP - Rekontrukce opěrn...'!$C$80:$K$230</definedName>
    <definedName name="_xlnm.Print_Area" localSheetId="6">'VRN-1 - VRN'!$C$4:$J$41,'VRN-1 - VRN'!$C$47:$J$69,'VRN-1 - VRN'!$C$75:$K$116</definedName>
    <definedName name="_xlnm.Print_Area" localSheetId="11">'VRN-2 - VRN'!$C$4:$J$41,'VRN-2 - VRN'!$C$47:$J$69,'VRN-2 - VRN'!$C$75:$K$116</definedName>
    <definedName name="_xlnm.Print_Area" localSheetId="15">'VRN-3 - VRN'!$C$4:$J$41,'VRN-3 - VRN'!$C$47:$J$69,'VRN-3 - VRN'!$C$75:$K$116</definedName>
    <definedName name="_xlnm.Print_Area" localSheetId="19">'VRN-4 - VRN'!$C$4:$J$41,'VRN-4 - VRN'!$C$47:$J$69,'VRN-4 - VRN'!$C$75:$K$116</definedName>
    <definedName name="_xlnm.Print_Area" localSheetId="23">'VRN-5 - VRN'!$C$4:$J$41,'VRN-5 - VRN'!$C$47:$J$69,'VRN-5 - VRN'!$C$75:$K$116</definedName>
    <definedName name="_xlnm.Print_Titles" localSheetId="0">'Rekapitulace stavby'!$52:$52</definedName>
    <definedName name="_xlnm.Print_Titles" localSheetId="1">'SO 101-1 - Chodník pro pě...'!$91:$91</definedName>
    <definedName name="_xlnm.Print_Titles" localSheetId="2">'SO 102-1 -  Zpevněné ploc...'!$87:$87</definedName>
    <definedName name="_xlnm.Print_Titles" localSheetId="3">'SO 104-1 -  Dopravní značení'!$88:$88</definedName>
    <definedName name="_xlnm.Print_Titles" localSheetId="4">'SO 301-1 -  Odvodnění kom...'!$91:$91</definedName>
    <definedName name="_xlnm.Print_Titles" localSheetId="5">'SO OP - Rekontrukce opěrn...'!$94:$94</definedName>
    <definedName name="_xlnm.Print_Titles" localSheetId="6">'VRN-1 - VRN'!$89:$89</definedName>
    <definedName name="_xlnm.Print_Titles" localSheetId="7">'SO 101-2 - Chodník pro pě...'!$90:$90</definedName>
    <definedName name="_xlnm.Print_Titles" localSheetId="8">'SO 102-2 - Zpevněné ploch...'!$87:$87</definedName>
    <definedName name="_xlnm.Print_Titles" localSheetId="9">'SO 104-2 - Dopravní značení'!$87:$87</definedName>
    <definedName name="_xlnm.Print_Titles" localSheetId="10">'SO 301-2 - Odvodnění komu...'!$91:$91</definedName>
    <definedName name="_xlnm.Print_Titles" localSheetId="11">'VRN-2 - VRN'!$89:$89</definedName>
    <definedName name="_xlnm.Print_Titles" localSheetId="12">'SO 101-3 - Chodník pro pě...'!$90:$90</definedName>
    <definedName name="_xlnm.Print_Titles" localSheetId="13">'SO 102-3 - Zpevněné ploch...'!$87:$87</definedName>
    <definedName name="_xlnm.Print_Titles" localSheetId="14">'SO 301-3 - Odvodnění komu...'!$92:$92</definedName>
    <definedName name="_xlnm.Print_Titles" localSheetId="15">'VRN-3 - VRN'!$89:$89</definedName>
    <definedName name="_xlnm.Print_Titles" localSheetId="16">'SO 101-4 - Chodník pro pě...'!$92:$92</definedName>
    <definedName name="_xlnm.Print_Titles" localSheetId="17">'SO 102-4 - Zpevněné ploch...'!$87:$87</definedName>
    <definedName name="_xlnm.Print_Titles" localSheetId="18">'SO 301-4 - Odvodnění komu...'!$90:$90</definedName>
    <definedName name="_xlnm.Print_Titles" localSheetId="19">'VRN-4 - VRN'!$89:$89</definedName>
    <definedName name="_xlnm.Print_Titles" localSheetId="20">'SO 101-5 - Chodník pro pě...'!$89:$89</definedName>
    <definedName name="_xlnm.Print_Titles" localSheetId="21">'SO 104-5 - Dopravní značení'!$88:$88</definedName>
    <definedName name="_xlnm.Print_Titles" localSheetId="22">'SO 301-5 - Odvodnění komu...'!$89:$89</definedName>
    <definedName name="_xlnm.Print_Titles" localSheetId="23">'VRN-5 - VRN'!$89:$89</definedName>
    <definedName name="_xlnm.Print_Titles" localSheetId="24">'SO 401 - Veřejné osvětlen...'!$87:$87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<sst xmlns="http://schemas.openxmlformats.org/spreadsheetml/2006/main" count="21421" uniqueCount="2038">
  <si>
    <t>Export Komplet</t>
  </si>
  <si>
    <t>VZ</t>
  </si>
  <si>
    <t>2.0</t>
  </si>
  <si>
    <t/>
  </si>
  <si>
    <t>False</t>
  </si>
  <si>
    <t>{c425a028-6ce6-40fd-ba36-3f1086274f17}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</si>
  <si>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</si>
  <si>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</si>
  <si>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</si>
  <si>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</si>
  <si>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</si>
  <si>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</si>
  <si>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</si>
  <si>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</si>
  <si>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</si>
  <si>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2022-134-ver2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</si>
  <si>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</si>
  <si>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</si>
  <si>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a rekonstrukce chodníku v ul. Žižkova, Česká Kamenice</t>
  </si>
  <si>
    <t>KSO:</t>
  </si>
  <si>
    <t>CC-CZ:</t>
  </si>
  <si>
    <t>Místo:</t>
  </si>
  <si>
    <t xml:space="preserve"> </t>
  </si>
  <si>
    <t>Datum:</t>
  </si>
  <si>
    <t>7. 10. 2022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</si>
  <si>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</si>
  <si>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</si>
  <si>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</si>
  <si>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</si>
  <si>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</si>
  <si>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</si>
  <si>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</si>
  <si>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</si>
  <si>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75900513</t>
  </si>
  <si>
    <t>Ing. Kateřina Tumpachová</t>
  </si>
  <si>
    <t>CZ7556082479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</si>
  <si>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</si>
  <si>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</si>
  <si>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</si>
  <si>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</si>
  <si>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</si>
  <si>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</si>
  <si>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</si>
  <si>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</si>
  <si>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</si>
  <si>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</si>
  <si>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</si>
  <si>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</si>
  <si>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</si>
  <si>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</si>
  <si>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</si>
  <si>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</si>
  <si>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</si>
  <si>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</si>
  <si>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</si>
  <si>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</si>
  <si>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</si>
  <si>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</si>
  <si>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</si>
  <si>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</si>
  <si>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</si>
  <si>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</si>
  <si>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</si>
  <si>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</si>
  <si>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</si>
  <si>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</si>
  <si>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</si>
  <si>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</si>
  <si>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</si>
  <si>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</si>
  <si>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</si>
  <si>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</si>
  <si>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</si>
  <si>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</si>
  <si>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</si>
  <si>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</si>
  <si>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</si>
  <si>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úsek 1</t>
  </si>
  <si>
    <t>STA</t>
  </si>
  <si>
    <t>{82460a50-b2fe-4539-9833-6c4a3a5fbd29}</t>
  </si>
  <si>
    <t>2</t>
  </si>
  <si>
    <t>/</t>
  </si>
  <si>
    <t>SO 101-1</t>
  </si>
  <si>
    <t xml:space="preserve">Chodník pro pěší - hlavní trasa </t>
  </si>
  <si>
    <t>Soupis</t>
  </si>
  <si>
    <t>{23dab70a-0fe0-43f1-92b4-3a7410efa65d}</t>
  </si>
  <si>
    <t>SO 102-1</t>
  </si>
  <si>
    <t xml:space="preserve"> Zpevněné plochy mimo hlavní trasu </t>
  </si>
  <si>
    <t>{e58ccecd-b54a-4a79-a685-8ff9403d463d}</t>
  </si>
  <si>
    <t>SO 104-1</t>
  </si>
  <si>
    <t xml:space="preserve"> Dopravní značení</t>
  </si>
  <si>
    <t>{2a0bfb94-cf41-4d8b-9dc1-ee545a79ed0f}</t>
  </si>
  <si>
    <t>SO 301-1</t>
  </si>
  <si>
    <t xml:space="preserve"> Odvodnění komunikací</t>
  </si>
  <si>
    <t>{91f894dd-9c7d-409a-9de5-08d3e9c8b620}</t>
  </si>
  <si>
    <t>SO OP</t>
  </si>
  <si>
    <t>Rekontrukce opěrné zdi</t>
  </si>
  <si>
    <t>{e5fc72ff-331d-4287-be6e-610253a456e4}</t>
  </si>
  <si>
    <t>VRN-1</t>
  </si>
  <si>
    <t>VRN</t>
  </si>
  <si>
    <t>{28d55b66-8084-4ed7-a374-76d429d58895}</t>
  </si>
  <si>
    <t>úsek 2</t>
  </si>
  <si>
    <t>{28545db6-e6f6-4e2b-99c6-b12f7e1f5101}</t>
  </si>
  <si>
    <t>SO 101-2</t>
  </si>
  <si>
    <t>{e9b66225-6b90-47d9-9603-ac1a6d798f67}</t>
  </si>
  <si>
    <t>SO 102-2</t>
  </si>
  <si>
    <t xml:space="preserve">Zpevněné plochy mimo hlavní trasu </t>
  </si>
  <si>
    <t>{790362e3-cb5c-4d85-a592-1db93039ea04}</t>
  </si>
  <si>
    <t>SO 104-2</t>
  </si>
  <si>
    <t>Dopravní značení</t>
  </si>
  <si>
    <t>{4a3ee8fc-01b4-411c-8136-c1a072031013}</t>
  </si>
  <si>
    <t>SO 301-2</t>
  </si>
  <si>
    <t>Odvodnění komunikací</t>
  </si>
  <si>
    <t>{5c830fb8-b6cb-4e6c-a96b-aafebdb78203}</t>
  </si>
  <si>
    <t>VRN-2</t>
  </si>
  <si>
    <t>{0cfe3dce-467c-4552-be7d-f6dfa1ddf677}</t>
  </si>
  <si>
    <t>3</t>
  </si>
  <si>
    <t>úsek 3</t>
  </si>
  <si>
    <t>{a9e56005-89f9-4bf2-ac19-03841e3feb69}</t>
  </si>
  <si>
    <t>SO 101-3</t>
  </si>
  <si>
    <t>{c161b0c4-49a3-41b9-a02b-986cdd11dc94}</t>
  </si>
  <si>
    <t>SO 102-3</t>
  </si>
  <si>
    <t>{f2868c77-3798-4686-81e4-87ebc130b0d3}</t>
  </si>
  <si>
    <t>SO 301-3</t>
  </si>
  <si>
    <t>{056db8a0-7bcb-4c89-ab3d-3b6c85fef981}</t>
  </si>
  <si>
    <t>VRN-3</t>
  </si>
  <si>
    <t>{a82989c7-a561-4fbc-b00e-9d91ab5c4d77}</t>
  </si>
  <si>
    <t>4</t>
  </si>
  <si>
    <t>úsek 4</t>
  </si>
  <si>
    <t>{72eda9c5-3b87-427d-8884-4199b0b19a8d}</t>
  </si>
  <si>
    <t>SO 101-4</t>
  </si>
  <si>
    <t>{be42a965-2e1a-4208-8872-62a658508fd9}</t>
  </si>
  <si>
    <t>SO 102-4</t>
  </si>
  <si>
    <t>{bd91b5c8-e670-4167-ac62-fe721b9cfb67}</t>
  </si>
  <si>
    <t>SO 301-4</t>
  </si>
  <si>
    <t>{209ade4c-5568-44dd-a065-fefb94331727}</t>
  </si>
  <si>
    <t>VRN-4</t>
  </si>
  <si>
    <t>{f98107ac-a71e-4345-9859-1cbdbdfbeb83}</t>
  </si>
  <si>
    <t>5</t>
  </si>
  <si>
    <t>úsek 5</t>
  </si>
  <si>
    <t>{0f206090-d66f-4cb4-8bd6-3020054d05d6}</t>
  </si>
  <si>
    <t>SO 101-5</t>
  </si>
  <si>
    <t>{74892125-a92a-4233-8621-2da53258d096}</t>
  </si>
  <si>
    <t>SO 104-5</t>
  </si>
  <si>
    <t>{6fca0a46-a30b-4475-b9a5-5dfc5f05bf7a}</t>
  </si>
  <si>
    <t>SO 301-5</t>
  </si>
  <si>
    <t>{ab0c1300-f0dc-415f-9f3f-ef4a99feb370}</t>
  </si>
  <si>
    <t>VRN-5</t>
  </si>
  <si>
    <t>{55832bed-fbc2-49cd-9c42-f1980ac5c29d}</t>
  </si>
  <si>
    <t>SO 401</t>
  </si>
  <si>
    <t>Veřejné osvětlení přechodů pro chodce</t>
  </si>
  <si>
    <t>{993658ca-b637-418d-9a50-0c3f95606f40}</t>
  </si>
  <si>
    <t>KRYCÍ LIST SOUPISU PRACÍ</t>
  </si>
  <si>
    <t>Objekt:</t>
  </si>
  <si>
    <t>1 - úsek 1</t>
  </si>
  <si>
    <t>Soupis:</t>
  </si>
  <si>
    <t xml:space="preserve">SO 101-1 - Chodník pro pěší - hlavní trasa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</si>
  <si>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</si>
  <si>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</si>
  <si>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</si>
  <si>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</si>
  <si>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</si>
  <si>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</si>
  <si>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</si>
  <si>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</si>
  <si>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</si>
  <si>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</si>
  <si>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</si>
  <si>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</si>
  <si>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</si>
  <si>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</si>
  <si>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</si>
  <si>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</si>
  <si>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</si>
  <si>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</si>
  <si>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</si>
  <si>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</si>
  <si>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</si>
  <si>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</si>
  <si>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</si>
  <si>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</si>
  <si>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</si>
  <si>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</si>
  <si>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</si>
  <si>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</si>
  <si>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</si>
  <si>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</si>
  <si>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z kamenných dlaždic komunikací pro pěší ručně</t>
  </si>
  <si>
    <t>m2</t>
  </si>
  <si>
    <t>CS ÚRS 2022 02</t>
  </si>
  <si>
    <t>1295537225</t>
  </si>
  <si>
    <t>PP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</si>
  <si>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</si>
  <si>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Online PSC</t>
  </si>
  <si>
    <t>https://podminky.urs.cz/item/CS_URS_2022_02/113106122</t>
  </si>
  <si>
    <t>P</t>
  </si>
  <si>
    <t>Poznámka k položce:
odvoz na deponii města</t>
  </si>
  <si>
    <t>VV</t>
  </si>
  <si>
    <t>rozebrání čedičové dlažby</t>
  </si>
  <si>
    <t>74,19</t>
  </si>
  <si>
    <t>113106142</t>
  </si>
  <si>
    <t>Rozebrání dlažeb z betonových nebo kamenných dlaždic komunikací pro pěší strojně pl přes 50 m2</t>
  </si>
  <si>
    <t>-1201247037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</si>
  <si>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</si>
  <si>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https://podminky.urs.cz/item/CS_URS_2022_02/113106142</t>
  </si>
  <si>
    <t>rozebrání betonové dlažby (dlaždice)</t>
  </si>
  <si>
    <t>95,76</t>
  </si>
  <si>
    <t>113107161</t>
  </si>
  <si>
    <t>Odstranění podkladu z kameniva drceného tl do 100 mm strojně pl přes 50 do 200 m2</t>
  </si>
  <si>
    <t>-23152662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</si>
  <si>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</si>
  <si>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https://podminky.urs.cz/item/CS_URS_2022_02/113107161</t>
  </si>
  <si>
    <t>vybourání podkladu ze štěrkodrti tl. 100 mm</t>
  </si>
  <si>
    <t>113107163</t>
  </si>
  <si>
    <t>Odstranění podkladu z kameniva drceného tl přes 200 do 300 mm strojně pl přes 50 do 200 m2</t>
  </si>
  <si>
    <t>-1533650772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</si>
  <si>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</si>
  <si>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https://podminky.urs.cz/item/CS_URS_2022_02/113107163</t>
  </si>
  <si>
    <t>vybourání asfaltových vrstev vozovky tl. 100 mm - včetně podkladu - podkladní beton 100 mm + štěrkodrť 250 mm</t>
  </si>
  <si>
    <t>110,96</t>
  </si>
  <si>
    <t>113107170</t>
  </si>
  <si>
    <t>Odstranění podkladu z betonu prostého tl do 100 mm strojně pl přes 50 do 200 m2</t>
  </si>
  <si>
    <t>-1478056301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</si>
  <si>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</si>
  <si>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https://podminky.urs.cz/item/CS_URS_2022_02/113107170</t>
  </si>
  <si>
    <t>vybourání podkladního betonu tl. 100 mm</t>
  </si>
  <si>
    <t>Součet</t>
  </si>
  <si>
    <t>6</t>
  </si>
  <si>
    <t>113107182</t>
  </si>
  <si>
    <t>Odstranění podkladu živičného tl přes 50 do 100 mm strojně pl přes 50 do 200 m2</t>
  </si>
  <si>
    <t>1979976593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</si>
  <si>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</si>
  <si>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https://podminky.urs.cz/item/CS_URS_2022_02/113107182</t>
  </si>
  <si>
    <t>vybourání asfaltových vrstev vozovky tl. 100 mm - bez podkladu, pro přejezdové prahy</t>
  </si>
  <si>
    <t>121,88</t>
  </si>
  <si>
    <t>7</t>
  </si>
  <si>
    <t>113107342</t>
  </si>
  <si>
    <t>Odstranění podkladu živičného tl přes 50 do 100 mm strojně pl do 50 m2</t>
  </si>
  <si>
    <t>506749280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</si>
  <si>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</si>
  <si>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https://podminky.urs.cz/item/CS_URS_2022_02/113107342</t>
  </si>
  <si>
    <t>vybourání asfaltových vrstev vozovky tl. 100 mm - bez podkladu, pro chodníky</t>
  </si>
  <si>
    <t>39,31</t>
  </si>
  <si>
    <t>vybourání asfaltových vrstev vozovky tl. 100 mm - bez podkladu, pro ostrůvky</t>
  </si>
  <si>
    <t>28,02</t>
  </si>
  <si>
    <t>8</t>
  </si>
  <si>
    <t>113201112</t>
  </si>
  <si>
    <t>Vytrhání obrub silničních ležatých</t>
  </si>
  <si>
    <t>m</t>
  </si>
  <si>
    <t>-73837797</t>
  </si>
  <si>
    <t>Vytrhání obrub s vybouráním lože, s přemístěním hmot na skládku na vzdálenost do 3 m nebo s naložením na dopravní prostředek silničních ležatých</t>
  </si>
  <si>
    <t>https://podminky.urs.cz/item/CS_URS_2022_02/113201112</t>
  </si>
  <si>
    <t>vybourání kamenných obrubníků</t>
  </si>
  <si>
    <t>158,45</t>
  </si>
  <si>
    <t>9</t>
  </si>
  <si>
    <t>113202111</t>
  </si>
  <si>
    <t>Vytrhání obrub krajníků obrubníků stojatých</t>
  </si>
  <si>
    <t>793695287</t>
  </si>
  <si>
    <t>Vytrhání obrub s vybouráním lože, s přemístěním hmot na skládku na vzdálenost do 3 m nebo s naložením na dopravní prostředek z krajníků nebo obrubníků stojatých</t>
  </si>
  <si>
    <t>https://podminky.urs.cz/item/CS_URS_2022_02/113202111</t>
  </si>
  <si>
    <t>vybourání betonových obrubníků</t>
  </si>
  <si>
    <t>61,44</t>
  </si>
  <si>
    <t>10</t>
  </si>
  <si>
    <t>113204111</t>
  </si>
  <si>
    <t>Vytrhání obrub záhonových</t>
  </si>
  <si>
    <t>-164548027</t>
  </si>
  <si>
    <t>Vytrhání obrub s vybouráním lože, s přemístěním hmot na skládku na vzdálenost do 3 m nebo s naložením na dopravní prostředek záhonových</t>
  </si>
  <si>
    <t>https://podminky.urs.cz/item/CS_URS_2022_02/113204111</t>
  </si>
  <si>
    <t>vybourání zahradních obrubníků</t>
  </si>
  <si>
    <t>40,68</t>
  </si>
  <si>
    <t>11</t>
  </si>
  <si>
    <t>132212132</t>
  </si>
  <si>
    <t>Hloubení nezapažených rýh šířky do 800 mm v nesoudržných horninách třídy těžitelnosti I skupiny 3 ručně</t>
  </si>
  <si>
    <t>m3</t>
  </si>
  <si>
    <t>-738852927</t>
  </si>
  <si>
    <t>Hloubení nezapažených rýh šířky do 800 mm ručně s urovnáním dna do předepsaného profilu a spádu v hornině třídy těžitelnosti I skupiny 3 nesoudržných</t>
  </si>
  <si>
    <t>https://podminky.urs.cz/item/CS_URS_2022_02/132212132</t>
  </si>
  <si>
    <t>pod opěrnou stěnu</t>
  </si>
  <si>
    <t>0,7*0,35*21,5</t>
  </si>
  <si>
    <t>12</t>
  </si>
  <si>
    <t>162751117</t>
  </si>
  <si>
    <t>Vodorovné přemístění přes 9 000 do 10000 m výkopku/sypaniny z horniny třídy těžitelnosti I skupiny 1 až 3</t>
  </si>
  <si>
    <t>1464414898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</si>
  <si>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</si>
  <si>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</si>
  <si>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13</t>
  </si>
  <si>
    <t>162751119</t>
  </si>
  <si>
    <t>Příplatek k vodorovnému přemístění výkopku/sypaniny z horniny třídy těžitelnosti I skupiny 1 až 3 ZKD 1000 m přes 10000 m</t>
  </si>
  <si>
    <t>-1768295293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</si>
  <si>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</si>
  <si>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</si>
  <si>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5,268*5 'Přepočtené koeficientem množství</t>
  </si>
  <si>
    <t>14</t>
  </si>
  <si>
    <t>171201231</t>
  </si>
  <si>
    <t>Poplatek za uložení zeminy a kamení na recyklační skládce (skládkovné) kód odpadu 17 05 04</t>
  </si>
  <si>
    <t>t</t>
  </si>
  <si>
    <t>998920457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</si>
  <si>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</si>
  <si>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</si>
  <si>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5,268*1,8 'Přepočtené koeficientem množství</t>
  </si>
  <si>
    <t>171251201</t>
  </si>
  <si>
    <t>Uložení sypaniny na skládky nebo meziskládky</t>
  </si>
  <si>
    <t>1051368137</t>
  </si>
  <si>
    <t>Uložení sypaniny na skládky nebo meziskládky bez hutnění s upravením uložené sypaniny do předepsaného tvaru</t>
  </si>
  <si>
    <t>https://podminky.urs.cz/item/CS_URS_2022_02/171251201</t>
  </si>
  <si>
    <t>16</t>
  </si>
  <si>
    <t>181311103</t>
  </si>
  <si>
    <t>Rozprostření ornice tl vrstvy do 200 mm v rovině nebo ve svahu do 1:5 ručně</t>
  </si>
  <si>
    <t>-1661397384</t>
  </si>
  <si>
    <t>Rozprostření a urovnání ornice v rovině nebo ve svahu sklonu do 1:5 ručně při souvislé ploše, tl. vrstvy do 200 mm</t>
  </si>
  <si>
    <t>https://podminky.urs.cz/item/CS_URS_2022_02/181311103</t>
  </si>
  <si>
    <t>17</t>
  </si>
  <si>
    <t>M</t>
  </si>
  <si>
    <t>10364101</t>
  </si>
  <si>
    <t>zemina pro terénní úpravy - ornice</t>
  </si>
  <si>
    <t>-1333043076</t>
  </si>
  <si>
    <t>23,770*0,15*1,8</t>
  </si>
  <si>
    <t>18</t>
  </si>
  <si>
    <t>181411131</t>
  </si>
  <si>
    <t>Založení parkového trávníku výsevem pl do 1000 m2 v rovině a ve svahu do 1:5</t>
  </si>
  <si>
    <t>-148132857</t>
  </si>
  <si>
    <t>Založení trávníku na půdě předem připravené plochy do 1000 m2 výsevem včetně utažení parkového v rovině nebo na svahu do 1:5</t>
  </si>
  <si>
    <t>https://podminky.urs.cz/item/CS_URS_2022_02/181411131</t>
  </si>
  <si>
    <t>19</t>
  </si>
  <si>
    <t>00572410</t>
  </si>
  <si>
    <t>osivo směs travní parková</t>
  </si>
  <si>
    <t>kg</t>
  </si>
  <si>
    <t>-3820187</t>
  </si>
  <si>
    <t>23,77*0,035 'Přepočtené koeficientem množství</t>
  </si>
  <si>
    <t>20</t>
  </si>
  <si>
    <t>181951112</t>
  </si>
  <si>
    <t>Úprava pláně v hornině třídy těžitelnosti I skupiny 1 až 3 se zhutněním strojně</t>
  </si>
  <si>
    <t>1394816325</t>
  </si>
  <si>
    <t>Úprava pláně vyrovnáním výškových rozdílů strojně v hornině třídy těžitelnosti I, skupiny 1 až 3 se zhutněním</t>
  </si>
  <si>
    <t>https://podminky.urs.cz/item/CS_URS_2022_02/181951112</t>
  </si>
  <si>
    <t>13,33</t>
  </si>
  <si>
    <t>213,12</t>
  </si>
  <si>
    <t>61,91</t>
  </si>
  <si>
    <t>Svislé a kompletní konstrukce</t>
  </si>
  <si>
    <t>327122114</t>
  </si>
  <si>
    <t>Opěrná zeď samonosná ze ŽB dílců tvaru L v 1200 mm</t>
  </si>
  <si>
    <t>-950755557</t>
  </si>
  <si>
    <t>Opěrné zdi samonosné ze železobetonových dílců tvaru L se základem z betonu prostého přímé, výšky 1200 mm</t>
  </si>
  <si>
    <t>https://podminky.urs.cz/item/CS_URS_2022_02/327122114</t>
  </si>
  <si>
    <t>22</t>
  </si>
  <si>
    <t>327122214</t>
  </si>
  <si>
    <t>Opěrná zeď samonosná rohový dílec ze ŽB tvaru L v 1200 mm</t>
  </si>
  <si>
    <t>kus</t>
  </si>
  <si>
    <t>-624713615</t>
  </si>
  <si>
    <t>Opěrné zdi samonosné ze železobetonových dílců tvaru L se základem z betonu prostého rohový dílec, výšky 1200 mm</t>
  </si>
  <si>
    <t>https://podminky.urs.cz/item/CS_URS_2022_02/327122214</t>
  </si>
  <si>
    <t>Komunikace pozemní</t>
  </si>
  <si>
    <t>23</t>
  </si>
  <si>
    <t>564851011</t>
  </si>
  <si>
    <t>Podklad ze štěrkodrtě ŠD plochy do 100 m2 tl 150 mm</t>
  </si>
  <si>
    <t>-854181718</t>
  </si>
  <si>
    <t>Podklad ze štěrkodrti ŠD s rozprostřením a zhutněním plochy jednotlivě do 100 m2, po zhutnění tl. 150 mm</t>
  </si>
  <si>
    <t>https://podminky.urs.cz/item/CS_URS_2022_02/564851011</t>
  </si>
  <si>
    <t>úprava podkladu pod chodníky SO 102 - štěrkodrť 150 mm</t>
  </si>
  <si>
    <t>24</t>
  </si>
  <si>
    <t>564851111</t>
  </si>
  <si>
    <t>Podklad ze štěrkodrtě ŠD plochy přes 100 m2 tl 150 mm</t>
  </si>
  <si>
    <t>164587922</t>
  </si>
  <si>
    <t>Podklad ze štěrkodrti ŠD s rozprostřením a zhutněním plochy přes 100 m2, po zhutnění tl. 150 mm</t>
  </si>
  <si>
    <t>https://podminky.urs.cz/item/CS_URS_2022_02/564851111</t>
  </si>
  <si>
    <t>25</t>
  </si>
  <si>
    <t>564871011</t>
  </si>
  <si>
    <t>Podklad ze štěrkodrtě ŠD plochy do 100 m2 tl 250 mm</t>
  </si>
  <si>
    <t>-355398489</t>
  </si>
  <si>
    <t>Podklad ze štěrkodrti ŠD s rozprostřením a zhutněním plochy jednotlivě do 100 m2, po zhutnění tl. 250 mm</t>
  </si>
  <si>
    <t>https://podminky.urs.cz/item/CS_URS_2022_02/564871011</t>
  </si>
  <si>
    <t>26</t>
  </si>
  <si>
    <t>564871111</t>
  </si>
  <si>
    <t>Podklad ze štěrkodrtě ŠD plochy přes 100 m2 tl 250 mm</t>
  </si>
  <si>
    <t>118742311</t>
  </si>
  <si>
    <t>Podklad ze štěrkodrti ŠD s rozprostřením a zhutněním plochy přes 100 m2, po zhutnění tl. 250 mm</t>
  </si>
  <si>
    <t>https://podminky.urs.cz/item/CS_URS_2022_02/564871111</t>
  </si>
  <si>
    <t>úprava podkladu pod vjezdy SO 102 - štěrkodrť 250 mm</t>
  </si>
  <si>
    <t>27</t>
  </si>
  <si>
    <t>591211111</t>
  </si>
  <si>
    <t>Kladení dlažby z kostek drobných z kamene do lože z kameniva těženého tl 50 mm</t>
  </si>
  <si>
    <t>2100080918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</si>
  <si>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</si>
  <si>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https://podminky.urs.cz/item/CS_URS_2022_02/591211111</t>
  </si>
  <si>
    <t>28</t>
  </si>
  <si>
    <t>58381007R</t>
  </si>
  <si>
    <t>kostka štípaná dlažební žula drobná 10/12</t>
  </si>
  <si>
    <t>615307723</t>
  </si>
  <si>
    <t>27,58*1,1 'Přepočtené koeficientem množství</t>
  </si>
  <si>
    <t>29</t>
  </si>
  <si>
    <t>591412111</t>
  </si>
  <si>
    <t>Kladení dlažby z mozaiky dvou a vícebarevné komunikací pro pěší lože z kameniva</t>
  </si>
  <si>
    <t>-595502369</t>
  </si>
  <si>
    <t>Kladení dlažby z mozaiky komunikací pro pěší s vyplněním spár, s dvojím beraněním a se smetením přebytečného materiálu na vzdálenost do 3 m dvoubarevné a vícebarevné, s ložem tl. do 40 mm z kameniva</t>
  </si>
  <si>
    <t>https://podminky.urs.cz/item/CS_URS_2022_02/591412111</t>
  </si>
  <si>
    <t>kladení kamenné dlažby tl. 60 mm včetně lože 40 mm (2 barvy)</t>
  </si>
  <si>
    <t>186,44</t>
  </si>
  <si>
    <t>30</t>
  </si>
  <si>
    <t>58381004</t>
  </si>
  <si>
    <t>kostka štípaná dlažební mozaika žula 4/6 tř 1</t>
  </si>
  <si>
    <t>396274025</t>
  </si>
  <si>
    <t>186,44*1,1 'Přepočtené koeficientem množství</t>
  </si>
  <si>
    <t>31</t>
  </si>
  <si>
    <t>596811220</t>
  </si>
  <si>
    <t>Kladení betonové dlažby komunikací pro pěší do lože z kameniva velikosti přes 0,09 do 0,25 m2 pl do 50 m2</t>
  </si>
  <si>
    <t>1251144488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</si>
  <si>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</si>
  <si>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https://podminky.urs.cz/item/CS_URS_2022_02/596811220</t>
  </si>
  <si>
    <t>32</t>
  </si>
  <si>
    <t>5838112R1</t>
  </si>
  <si>
    <t>Slepecká taktilní kamenná  dlažba  400x400mm tl 60mm -  ortogonálně pravidelně rozmístěnými čtvercovými výstupky</t>
  </si>
  <si>
    <t>-1753984918</t>
  </si>
  <si>
    <t>17,09*1,1 'Přepočtené koeficientem množství</t>
  </si>
  <si>
    <t>33</t>
  </si>
  <si>
    <t>5838112R2</t>
  </si>
  <si>
    <t xml:space="preserve"> kamenná  dlažba   tl 60mm - hladká, porch tryskaný</t>
  </si>
  <si>
    <t>686774164</t>
  </si>
  <si>
    <t>9,21*1,1 'Přepočtené koeficientem množství</t>
  </si>
  <si>
    <t>34</t>
  </si>
  <si>
    <t>5838112R4</t>
  </si>
  <si>
    <t>Slepecká taktilní kamenná  dlažba  400x400mm tl 80mm -  ortogonálně pravidelně rozmístěnými čtvercovými výstupky</t>
  </si>
  <si>
    <t>23274232</t>
  </si>
  <si>
    <t>6,05*1,1 'Přepočtené koeficientem množství</t>
  </si>
  <si>
    <t>35</t>
  </si>
  <si>
    <t>5838112R5</t>
  </si>
  <si>
    <t>kamenná  dlažba   tl 80mm - hladká, porch tryskaný</t>
  </si>
  <si>
    <t>-519581358</t>
  </si>
  <si>
    <t>3,78*1,1 'Přepočtené koeficientem množství</t>
  </si>
  <si>
    <t>36</t>
  </si>
  <si>
    <t>5838112R3</t>
  </si>
  <si>
    <t>Slepecká taktilní kamenná  dlažba  400x400mm tl 80mm -  s lineárními drážkami</t>
  </si>
  <si>
    <t>-25265438</t>
  </si>
  <si>
    <t>24,5*1,1 'Přepočtené koeficientem množství</t>
  </si>
  <si>
    <t>Ostatní konstrukce a práce, bourání</t>
  </si>
  <si>
    <t>37</t>
  </si>
  <si>
    <t>916241113</t>
  </si>
  <si>
    <t>Osazení obrubníku kamenného ležatého s boční opěrou do lože z betonu prostého</t>
  </si>
  <si>
    <t>-1398587712</t>
  </si>
  <si>
    <t>Osazení obrubníku kamenného se zřízením lože, s vyplněním a zatřením spár cementovou maltou ležatého s boční opěrou z betonu prostého, do lože z betonu prostého</t>
  </si>
  <si>
    <t>https://podminky.urs.cz/item/CS_URS_2022_02/916241113</t>
  </si>
  <si>
    <t>Obrubník silniční žulový 250x200 mm přímý</t>
  </si>
  <si>
    <t>262,73</t>
  </si>
  <si>
    <t>38</t>
  </si>
  <si>
    <t>58380005</t>
  </si>
  <si>
    <t>obrubník kamenný žulový přímý 1000x200x250mm</t>
  </si>
  <si>
    <t>1633838840</t>
  </si>
  <si>
    <t>262,73*1,05 'Přepočtené koeficientem množství</t>
  </si>
  <si>
    <t>39</t>
  </si>
  <si>
    <t>916241213</t>
  </si>
  <si>
    <t>Osazení obrubníku kamenného stojatého s boční opěrou do lože z betonu prostého</t>
  </si>
  <si>
    <t>-380784447</t>
  </si>
  <si>
    <t>Osazení obrubníku kamenného se zřízením lože, s vyplněním a zatřením spár cementovou maltou stojatého s boční opěrou z betonu prostého, do lože z betonu prostého</t>
  </si>
  <si>
    <t>https://podminky.urs.cz/item/CS_URS_2022_02/916241213</t>
  </si>
  <si>
    <t>Obrubník zahradní žulový 250x110 mm přímý</t>
  </si>
  <si>
    <t>118,07</t>
  </si>
  <si>
    <t>40</t>
  </si>
  <si>
    <t>58380374R</t>
  </si>
  <si>
    <t>obrubník kamenný žulový přímý 1000x110x250mm</t>
  </si>
  <si>
    <t>-1711541352</t>
  </si>
  <si>
    <t>118,07*1,05 'Přepočtené koeficientem množství</t>
  </si>
  <si>
    <t>41</t>
  </si>
  <si>
    <t>916991121</t>
  </si>
  <si>
    <t>Lože pod obrubníky, krajníky nebo obruby z dlažebních kostek z betonu prostého</t>
  </si>
  <si>
    <t>704480958</t>
  </si>
  <si>
    <t>Lože pod obrubníky, krajníky nebo obruby z dlažebních kostek z betonu prostého</t>
  </si>
  <si>
    <t>https://podminky.urs.cz/item/CS_URS_2022_02/916991121</t>
  </si>
  <si>
    <t>262,73*0,07</t>
  </si>
  <si>
    <t>118,07*0,06</t>
  </si>
  <si>
    <t>42</t>
  </si>
  <si>
    <t>919726122</t>
  </si>
  <si>
    <t>Geotextilie pro ochranu, separaci a filtraci netkaná měrná hm přes 200 do 300 g/m2</t>
  </si>
  <si>
    <t>1123467204</t>
  </si>
  <si>
    <t>Geotextilie netkaná pro ochranu, separaci nebo filtraci měrná hmotnost přes 200 do 300 g/m2</t>
  </si>
  <si>
    <t>https://podminky.urs.cz/item/CS_URS_2022_02/919726122</t>
  </si>
  <si>
    <t>43</t>
  </si>
  <si>
    <t>919732211</t>
  </si>
  <si>
    <t>Styčná spára napojení nového živičného povrchu na stávající za tepla š 15 mm hl 25 mm s prořezáním</t>
  </si>
  <si>
    <t>1899318474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</si>
  <si>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</si>
  <si>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https://podminky.urs.cz/item/CS_URS_2022_02/919732211</t>
  </si>
  <si>
    <t>44</t>
  </si>
  <si>
    <t>919735113</t>
  </si>
  <si>
    <t>Řezání stávajícího živičného krytu hl přes 100 do 150 mm</t>
  </si>
  <si>
    <t>655710144</t>
  </si>
  <si>
    <t>Řezání stávajícího živičného krytu nebo podkladu hloubky přes 100 do 150 mm</t>
  </si>
  <si>
    <t>https://podminky.urs.cz/item/CS_URS_2022_02/919735113</t>
  </si>
  <si>
    <t>zaříznutí asfaltu podél obrubníků a bouraných ploch</t>
  </si>
  <si>
    <t>45</t>
  </si>
  <si>
    <t>919735123R</t>
  </si>
  <si>
    <t>seříznutí hran obrubníků</t>
  </si>
  <si>
    <t>-1376129330</t>
  </si>
  <si>
    <t xml:space="preserve">seříznutí hran obrubníků
</t>
  </si>
  <si>
    <t>997</t>
  </si>
  <si>
    <t>Přesun sutě</t>
  </si>
  <si>
    <t>46</t>
  </si>
  <si>
    <t>997006006</t>
  </si>
  <si>
    <t>Drcení stavebního odpadu ze zdiva z betonu prostého s dopravou do 100 m a naložením</t>
  </si>
  <si>
    <t>1350582731</t>
  </si>
  <si>
    <t>Úprava stavebního odpadu drcení s dopravou na vzdálenost do 100 m a naložením do drtícího zařízení ze zdiva betonového</t>
  </si>
  <si>
    <t>https://podminky.urs.cz/item/CS_URS_2022_02/997006006</t>
  </si>
  <si>
    <t>drcení betonu na deponii obce - beton k recyklaci</t>
  </si>
  <si>
    <t>282,778-17,432-12,595</t>
  </si>
  <si>
    <t>-65,101-66,038</t>
  </si>
  <si>
    <t>47</t>
  </si>
  <si>
    <t>997013847</t>
  </si>
  <si>
    <t>Poplatek za uložení na skládce (skládkovné) odpadu asfaltového s dehtem kód odpadu 17 03 01</t>
  </si>
  <si>
    <t>1924681931</t>
  </si>
  <si>
    <t>Poplatek za uložení stavebního odpadu na skládce (skládkovné) asfaltového s obsahem dehtu zatříděného do Katalogu odpadů pod kódem 17 03 01</t>
  </si>
  <si>
    <t>https://podminky.urs.cz/item/CS_URS_2022_02/997013847</t>
  </si>
  <si>
    <t>51,225</t>
  </si>
  <si>
    <t>14,813</t>
  </si>
  <si>
    <t>48</t>
  </si>
  <si>
    <t>997221551</t>
  </si>
  <si>
    <t>Vodorovná doprava suti ze sypkých materiálů do 1 km</t>
  </si>
  <si>
    <t>-1757919200</t>
  </si>
  <si>
    <t>Vodorovná doprava suti bez naložení, ale se složením a s hrubým urovnáním ze sypkých materiálů, na vzdálenost do 1 km</t>
  </si>
  <si>
    <t>https://podminky.urs.cz/item/CS_URS_2022_02/997221551</t>
  </si>
  <si>
    <t>kamenivo na deponii města</t>
  </si>
  <si>
    <t>16,279+48,822</t>
  </si>
  <si>
    <t>49</t>
  </si>
  <si>
    <t>997221559</t>
  </si>
  <si>
    <t>Příplatek ZKD 1 km u vodorovné dopravy suti ze sypkých materiálů</t>
  </si>
  <si>
    <t>460498478</t>
  </si>
  <si>
    <t>Vodorovná doprava suti bez naložení, ale se složením a s hrubým urovnáním Příplatek k ceně za každý další i započatý 1 km přes 1 km</t>
  </si>
  <si>
    <t>https://podminky.urs.cz/item/CS_URS_2022_02/997221559</t>
  </si>
  <si>
    <t>65,101*4 'Přepočtené koeficientem množství</t>
  </si>
  <si>
    <t>50</t>
  </si>
  <si>
    <t>997221561</t>
  </si>
  <si>
    <t>Vodorovná doprava suti z kusových materiálů do 1 km</t>
  </si>
  <si>
    <t>2083371897</t>
  </si>
  <si>
    <t>Vodorovná doprava suti bez naložení, ale se složením a s hrubým urovnáním z kusových materiálů, na vzdálenost do 1 km</t>
  </si>
  <si>
    <t>https://podminky.urs.cz/item/CS_URS_2022_02/997221561</t>
  </si>
  <si>
    <t>doprava čedičové dlažby na deponii města</t>
  </si>
  <si>
    <t>17,435</t>
  </si>
  <si>
    <t>kam.obrubníky  na deponii města</t>
  </si>
  <si>
    <t>12,595</t>
  </si>
  <si>
    <t>beton na deponii obce k recyklaci - drcení</t>
  </si>
  <si>
    <t>121,612</t>
  </si>
  <si>
    <t>Mezisoučet</t>
  </si>
  <si>
    <t>odvoz suti na skládku - asfalt</t>
  </si>
  <si>
    <t>66,038</t>
  </si>
  <si>
    <t>51</t>
  </si>
  <si>
    <t>997221569</t>
  </si>
  <si>
    <t>Příplatek ZKD 1 km u vodorovné dopravy suti z kusových materiálů</t>
  </si>
  <si>
    <t>-1693106999</t>
  </si>
  <si>
    <t>https://podminky.urs.cz/item/CS_URS_2022_02/997221569</t>
  </si>
  <si>
    <t>17,435*4</t>
  </si>
  <si>
    <t>12,595*4</t>
  </si>
  <si>
    <t>121,612*4</t>
  </si>
  <si>
    <t>66,038*14</t>
  </si>
  <si>
    <t>52</t>
  </si>
  <si>
    <t>997221611</t>
  </si>
  <si>
    <t>Nakládání suti na dopravní prostředky pro vodorovnou dopravu</t>
  </si>
  <si>
    <t>57541335</t>
  </si>
  <si>
    <t>Nakládání na dopravní prostředky pro vodorovnou dopravu suti</t>
  </si>
  <si>
    <t>https://podminky.urs.cz/item/CS_URS_2022_02/997221611</t>
  </si>
  <si>
    <t>53</t>
  </si>
  <si>
    <t>doprava drtičky sutí na místo</t>
  </si>
  <si>
    <t>kpl</t>
  </si>
  <si>
    <t>1028971599</t>
  </si>
  <si>
    <t>998</t>
  </si>
  <si>
    <t>Přesun hmot</t>
  </si>
  <si>
    <t>54</t>
  </si>
  <si>
    <t>998223011</t>
  </si>
  <si>
    <t>Přesun hmot pro pozemní komunikace s krytem dlážděným</t>
  </si>
  <si>
    <t>1810663541</t>
  </si>
  <si>
    <t>Přesun hmot pro pozemní komunikace s krytem dlážděným dopravní vzdálenost do 200 m jakékoliv délky objektu</t>
  </si>
  <si>
    <t>https://podminky.urs.cz/item/CS_URS_2022_02/998223011</t>
  </si>
  <si>
    <t xml:space="preserve">SO 102-1 -  Zpevněné plochy mimo hlavní trasu </t>
  </si>
  <si>
    <t>566901232</t>
  </si>
  <si>
    <t>Vyspravení podkladu po překopech inženýrských sítí plochy přes 15 m2 štěrkodrtí tl. 150 mm</t>
  </si>
  <si>
    <t>-1405624881</t>
  </si>
  <si>
    <t>Vyspravení podkladu po překopech inženýrských sítí plochy přes 15 m2 s rozprostřením a zhutněním štěrkodrtí tl. 150 mm</t>
  </si>
  <si>
    <t>https://podminky.urs.cz/item/CS_URS_2022_02/566901232</t>
  </si>
  <si>
    <t>obnova vozovky po reko opěrné zdi</t>
  </si>
  <si>
    <t>94,23*2</t>
  </si>
  <si>
    <t>566901261</t>
  </si>
  <si>
    <t>Vyspravení podkladu po překopech inženýrských sítí plochy přes 15 m2 obalovaným kamenivem ACP (OK) tl. 100 mm</t>
  </si>
  <si>
    <t>-1586965338</t>
  </si>
  <si>
    <t>Vyspravení podkladu po překopech inženýrských sítí plochy přes 15 m2 s rozprostřením a zhutněním obalovaným kamenivem ACP (OK) tl. 100 mm</t>
  </si>
  <si>
    <t>https://podminky.urs.cz/item/CS_URS_2022_02/566901261</t>
  </si>
  <si>
    <t>obnova vozovky po reko opěrné zdi - ACP 16+ 70 mm</t>
  </si>
  <si>
    <t>94,23</t>
  </si>
  <si>
    <t>572341111</t>
  </si>
  <si>
    <t>Vyspravení krytu komunikací po překopech pl přes 15 m2 asfalt betonem ACO (AB) tl přes 30 do 50 mm</t>
  </si>
  <si>
    <t>-233763594</t>
  </si>
  <si>
    <t>Vyspravení krytu komunikací po překopech inženýrských sítí plochy přes 15 m2 asfaltovým betonem ACO (AB), po zhutnění tl. přes 30 do 50 mm</t>
  </si>
  <si>
    <t>https://podminky.urs.cz/item/CS_URS_2022_02/572341111</t>
  </si>
  <si>
    <t>obnova vozovky po reko opěrné zdi - ACO 11 40 mm</t>
  </si>
  <si>
    <t>573111113</t>
  </si>
  <si>
    <t>Postřik živičný infiltrační s posypem z asfaltu množství 1,5 kg/m2</t>
  </si>
  <si>
    <t>-426616888</t>
  </si>
  <si>
    <t>Postřik infiltrační PI z asfaltu silničního s posypem kamenivem, v množství 1,50 kg/m2</t>
  </si>
  <si>
    <t>https://podminky.urs.cz/item/CS_URS_2022_02/573111113</t>
  </si>
  <si>
    <t>573231108</t>
  </si>
  <si>
    <t>Postřik živičný spojovací ze silniční emulze v množství 0,50 kg/m2</t>
  </si>
  <si>
    <t>321177339</t>
  </si>
  <si>
    <t>Postřik spojovací PS bez posypu kamenivem ze silniční emulze, v množství 0,50 kg/m2</t>
  </si>
  <si>
    <t>https://podminky.urs.cz/item/CS_URS_2022_02/573231108</t>
  </si>
  <si>
    <t>1865175908</t>
  </si>
  <si>
    <t>kladení kamenné dlažby tl. 80 - 100 mm včetně lože 40 mm - přejezdové prahy</t>
  </si>
  <si>
    <t>-1630395419</t>
  </si>
  <si>
    <t>121,88*1,1 'Přepočtené koeficientem množství</t>
  </si>
  <si>
    <t>141368603</t>
  </si>
  <si>
    <t>-1077848548</t>
  </si>
  <si>
    <t>13,33*1,1 'Přepočtené koeficientem množství</t>
  </si>
  <si>
    <t>1251833612</t>
  </si>
  <si>
    <t>SO 104-1 -  Dopravní značení</t>
  </si>
  <si>
    <t>194775814</t>
  </si>
  <si>
    <t>0,045*9</t>
  </si>
  <si>
    <t>-1789496730</t>
  </si>
  <si>
    <t>0,405*5 'Přepočtené koeficientem množství</t>
  </si>
  <si>
    <t>-418233018</t>
  </si>
  <si>
    <t>0,405*1,8 'Přepočtené koeficientem množství</t>
  </si>
  <si>
    <t>-1328709000</t>
  </si>
  <si>
    <t>914111111</t>
  </si>
  <si>
    <t>Montáž svislé dopravní značky do velikosti 1 m2 objímkami na sloupek nebo konzolu</t>
  </si>
  <si>
    <t>-368239592</t>
  </si>
  <si>
    <t>Montáž svislé dopravní značky základní velikosti do 1 m2 objímkami na sloupky nebo konzoly</t>
  </si>
  <si>
    <t>https://podminky.urs.cz/item/CS_URS_2022_02/914111111</t>
  </si>
  <si>
    <t>IP4b</t>
  </si>
  <si>
    <t>B24a</t>
  </si>
  <si>
    <t>B24b</t>
  </si>
  <si>
    <t>40445621</t>
  </si>
  <si>
    <t>informativní značky provozní IP1-IP3, IP4b-IP7, IP10a, b 500x500mm</t>
  </si>
  <si>
    <t>-1960576920</t>
  </si>
  <si>
    <t>40445619</t>
  </si>
  <si>
    <t>zákazové, příkazové dopravní značky B1-B34, C1-15 500mm</t>
  </si>
  <si>
    <t>1971548789</t>
  </si>
  <si>
    <t>914111121</t>
  </si>
  <si>
    <t>Montáž svislé dopravní značky do velikosti 2 m2 objímkami na sloupek nebo konzolu</t>
  </si>
  <si>
    <t>607095674</t>
  </si>
  <si>
    <t>Montáž svislé dopravní značky základní velikosti do 2 m2 objímkami na sloupky nebo konzoly</t>
  </si>
  <si>
    <t>https://podminky.urs.cz/item/CS_URS_2022_02/914111121</t>
  </si>
  <si>
    <t>IZ8a</t>
  </si>
  <si>
    <t>IZ8b</t>
  </si>
  <si>
    <t>40445655R</t>
  </si>
  <si>
    <t>informativní značky zónové IZ8 1000x1500mm</t>
  </si>
  <si>
    <t>-239269033</t>
  </si>
  <si>
    <t>914511111</t>
  </si>
  <si>
    <t>Montáž sloupku dopravních značek délky do 3,5 m s betonovým základem</t>
  </si>
  <si>
    <t>637486234</t>
  </si>
  <si>
    <t>Montáž sloupku dopravních značek délky do 3,5 m do betonového základu</t>
  </si>
  <si>
    <t>https://podminky.urs.cz/item/CS_URS_2022_02/914511111</t>
  </si>
  <si>
    <t>40445225</t>
  </si>
  <si>
    <t>sloupek pro dopravní značku Zn D 60mm v 3,5m</t>
  </si>
  <si>
    <t>-470262801</t>
  </si>
  <si>
    <t>40445256</t>
  </si>
  <si>
    <t>svorka upínací na sloupek dopravní značky D 60mm</t>
  </si>
  <si>
    <t>1577739630</t>
  </si>
  <si>
    <t>40445253</t>
  </si>
  <si>
    <t>víčko plastové na sloupek D 60mm</t>
  </si>
  <si>
    <t>1990583904</t>
  </si>
  <si>
    <t>915231112</t>
  </si>
  <si>
    <t>Vodorovné dopravní značení přechody pro chodce, šipky, symboly retroreflexní bílý plast</t>
  </si>
  <si>
    <t>221817747</t>
  </si>
  <si>
    <t>Vodorovné dopravní značení stříkaným plastem přechody pro chodce, šipky, symboly nápisy bílé retroreflexní</t>
  </si>
  <si>
    <t>https://podminky.urs.cz/item/CS_URS_2022_02/915231112</t>
  </si>
  <si>
    <t>přechod pro chodce</t>
  </si>
  <si>
    <t>22,58</t>
  </si>
  <si>
    <t>915621111</t>
  </si>
  <si>
    <t>Předznačení vodorovného plošného značení</t>
  </si>
  <si>
    <t>709755499</t>
  </si>
  <si>
    <t>Předznačení pro vodorovné značení stříkané barvou nebo prováděné z nátěrových hmot plošné šipky, symboly, nápisy</t>
  </si>
  <si>
    <t>https://podminky.urs.cz/item/CS_URS_2022_02/915621111</t>
  </si>
  <si>
    <t>1174753990</t>
  </si>
  <si>
    <t>SO 301-1 -  Odvodnění komunikací</t>
  </si>
  <si>
    <t xml:space="preserve">    4 - Vodorovné konstrukce</t>
  </si>
  <si>
    <t xml:space="preserve">    8 - Trubní vedení</t>
  </si>
  <si>
    <t>132254101</t>
  </si>
  <si>
    <t>Hloubení rýh zapažených š do 800 mm v hornině třídy těžitelnosti I skupiny 3 objem do 20 m3 strojně</t>
  </si>
  <si>
    <t>234150402</t>
  </si>
  <si>
    <t>Hloubení zapažených rýh šířky do 800 mm strojně s urovnáním dna do předepsaného profilu a spádu v hornině třídy těžitelnosti I skupiny 3 do 20 m3</t>
  </si>
  <si>
    <t>https://podminky.urs.cz/item/CS_URS_2022_02/132254101</t>
  </si>
  <si>
    <t>0,6*1,0*15,0</t>
  </si>
  <si>
    <t>139911121</t>
  </si>
  <si>
    <t>Bourání kcí v hloubených vykopávkách ze zdiva z betonu prostého ručně</t>
  </si>
  <si>
    <t>1299038503</t>
  </si>
  <si>
    <t>Bourání konstrukcí v hloubených vykopávkách ručně s přemístěním suti na hromady na vzdálenost do 20 m nebo s naložením na dopravní prostředek z betonu prostého neprokládaného</t>
  </si>
  <si>
    <t>https://podminky.urs.cz/item/CS_URS_2022_02/139911121</t>
  </si>
  <si>
    <t>zrušení stávajících vpustí</t>
  </si>
  <si>
    <t>2*0,5</t>
  </si>
  <si>
    <t>151101101</t>
  </si>
  <si>
    <t>Zřízení příložného pažení a rozepření stěn rýh hl do 2 m</t>
  </si>
  <si>
    <t>-76795777</t>
  </si>
  <si>
    <t>Zřízení pažení a rozepření stěn rýh pro podzemní vedení příložné pro jakoukoliv mezerovitost, hloubky do 2 m</t>
  </si>
  <si>
    <t>https://podminky.urs.cz/item/CS_URS_2022_02/151101101</t>
  </si>
  <si>
    <t>1,0*2*15,0</t>
  </si>
  <si>
    <t>151101111</t>
  </si>
  <si>
    <t>Odstranění příložného pažení a rozepření stěn rýh hl do 2 m</t>
  </si>
  <si>
    <t>532867955</t>
  </si>
  <si>
    <t>Odstranění pažení a rozepření stěn rýh pro podzemní vedení s uložením materiálu na vzdálenost do 3 m od kraje výkopu příložné, hloubky do 2 m</t>
  </si>
  <si>
    <t>https://podminky.urs.cz/item/CS_URS_2022_02/151101111</t>
  </si>
  <si>
    <t>1187171108</t>
  </si>
  <si>
    <t>627552882</t>
  </si>
  <si>
    <t>5,04*5 'Přepočtené koeficientem množství</t>
  </si>
  <si>
    <t>104844454</t>
  </si>
  <si>
    <t>5,04*1,8 'Přepočtené koeficientem množství</t>
  </si>
  <si>
    <t>1448924388</t>
  </si>
  <si>
    <t>0,9+4,14</t>
  </si>
  <si>
    <t>174151101</t>
  </si>
  <si>
    <t>Zásyp jam, šachet rýh nebo kolem objektů sypaninou se zhutněním</t>
  </si>
  <si>
    <t>-309833138</t>
  </si>
  <si>
    <t>Zásyp sypaninou z jakékoliv horniny strojně s uložením výkopku ve vrstvách se zhutněním jam, šachet, rýh nebo kolem objektů v těchto vykopávkách</t>
  </si>
  <si>
    <t>https://podminky.urs.cz/item/CS_URS_2022_02/174151101</t>
  </si>
  <si>
    <t>9-5,040</t>
  </si>
  <si>
    <t>175151101</t>
  </si>
  <si>
    <t>Obsypání potrubí strojně sypaninou bez prohození, uloženou do 3 m</t>
  </si>
  <si>
    <t>1388443152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</si>
  <si>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</si>
  <si>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</si>
  <si>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0,6*0,46*15,0</t>
  </si>
  <si>
    <t>58331200</t>
  </si>
  <si>
    <t>štěrkopísek netříděný</t>
  </si>
  <si>
    <t>-841411129</t>
  </si>
  <si>
    <t>4,14*2 'Přepočtené koeficientem množství</t>
  </si>
  <si>
    <t>Vodorovné konstrukce</t>
  </si>
  <si>
    <t>451573111</t>
  </si>
  <si>
    <t>Lože pod potrubí otevřený výkop ze štěrkopísku</t>
  </si>
  <si>
    <t>-107284614</t>
  </si>
  <si>
    <t>Lože pod potrubí, stoky a drobné objekty v otevřeném výkopu z písku a štěrkopísku do 63 mm</t>
  </si>
  <si>
    <t>https://podminky.urs.cz/item/CS_URS_2022_02/451573111</t>
  </si>
  <si>
    <t>0,6*0,1*15,0</t>
  </si>
  <si>
    <t>566901132</t>
  </si>
  <si>
    <t>Vyspravení podkladu po překopech inženýrských sítí plochy do 15 m2 štěrkodrtí tl. 150 mm</t>
  </si>
  <si>
    <t>-1562945177</t>
  </si>
  <si>
    <t>Vyspravení podkladu po překopech inženýrských sítí plochy do 15 m2 s rozprostřením a zhutněním štěrkodrtí tl. 150 mm</t>
  </si>
  <si>
    <t>https://podminky.urs.cz/item/CS_URS_2022_02/566901132</t>
  </si>
  <si>
    <t>obnova konstrukce vozovky</t>
  </si>
  <si>
    <t>7,5*2</t>
  </si>
  <si>
    <t>566901161</t>
  </si>
  <si>
    <t>Vyspravení podkladu po překopech inženýrských sítí plochy do 15 m2 obalovaným kamenivem ACP (OK) tl. 100 mm</t>
  </si>
  <si>
    <t>1721219557</t>
  </si>
  <si>
    <t>Vyspravení podkladu po překopech inženýrských sítí plochy do 15 m2 s rozprostřením a zhutněním obalovaným kamenivem ACP (OK) tl. 100 mm</t>
  </si>
  <si>
    <t>https://podminky.urs.cz/item/CS_URS_2022_02/566901161</t>
  </si>
  <si>
    <t>obnova konstrukce vozovky ACP 16+ 70 mm</t>
  </si>
  <si>
    <t>7,5</t>
  </si>
  <si>
    <t>572340111</t>
  </si>
  <si>
    <t>Vyspravení krytu komunikací po překopech pl do 15 m2 asfaltovým betonem ACO (AB) tl přes 30 do 50 mm</t>
  </si>
  <si>
    <t>1085535539</t>
  </si>
  <si>
    <t>Vyspravení krytu komunikací po překopech inženýrských sítí plochy do 15 m2 asfaltovým betonem ACO (AB), po zhutnění tl. přes 30 do 50 mm</t>
  </si>
  <si>
    <t>https://podminky.urs.cz/item/CS_URS_2022_02/572340111</t>
  </si>
  <si>
    <t>obnova konstrukce vozovky  ACO 11 40 mm</t>
  </si>
  <si>
    <t>-755662449</t>
  </si>
  <si>
    <t>1287783090</t>
  </si>
  <si>
    <t>Trubní vedení</t>
  </si>
  <si>
    <t>871315221</t>
  </si>
  <si>
    <t>Kanalizační potrubí z tvrdého PVC jednovrstvé tuhost třídy SN8 DN 160</t>
  </si>
  <si>
    <t>-847531261</t>
  </si>
  <si>
    <t>Kanalizační potrubí z tvrdého PVC v otevřeném výkopu ve sklonu do 20 %, hladkého plnostěnného jednovrstvého, tuhost třídy SN 8 DN 160</t>
  </si>
  <si>
    <t>https://podminky.urs.cz/item/CS_URS_2022_02/871315221</t>
  </si>
  <si>
    <t>892351111</t>
  </si>
  <si>
    <t>Tlaková zkouška vodou potrubí DN 150 nebo 200</t>
  </si>
  <si>
    <t>-18910351</t>
  </si>
  <si>
    <t>Tlakové zkoušky vodou na potrubí DN 150 nebo 200</t>
  </si>
  <si>
    <t>https://podminky.urs.cz/item/CS_URS_2022_02/892351111</t>
  </si>
  <si>
    <t>895941301</t>
  </si>
  <si>
    <t>Osazení vpusti uliční DN 450 z betonových dílců dno s výtokem</t>
  </si>
  <si>
    <t>404889524</t>
  </si>
  <si>
    <t>Osazení vpusti uliční z betonových dílců DN 450 dno s výtokem</t>
  </si>
  <si>
    <t>https://podminky.urs.cz/item/CS_URS_2022_02/895941301</t>
  </si>
  <si>
    <t>59224498</t>
  </si>
  <si>
    <t>vpusť uliční DN 450 kaliště s odtokem 200mm 450/250x50mm</t>
  </si>
  <si>
    <t>-1439849182</t>
  </si>
  <si>
    <t>895941314</t>
  </si>
  <si>
    <t>Osazení vpusti uliční DN 450 z betonových dílců skruž horní 570 mm</t>
  </si>
  <si>
    <t>1086347614</t>
  </si>
  <si>
    <t>Osazení vpusti uliční z betonových dílců DN 450 skruž horní 570 mm</t>
  </si>
  <si>
    <t>https://podminky.urs.cz/item/CS_URS_2022_02/895941314</t>
  </si>
  <si>
    <t>59224486</t>
  </si>
  <si>
    <t>vpusť uliční DN 450 skruž horní betonová 450/570x50mm</t>
  </si>
  <si>
    <t>-1475622686</t>
  </si>
  <si>
    <t>895941322</t>
  </si>
  <si>
    <t>Osazení vpusti uliční DN 450 z betonových dílců skruž středová 295 mm</t>
  </si>
  <si>
    <t>760506217</t>
  </si>
  <si>
    <t>Osazení vpusti uliční z betonových dílců DN 450 skruž středová 295 mm</t>
  </si>
  <si>
    <t>https://podminky.urs.cz/item/CS_URS_2022_02/895941322</t>
  </si>
  <si>
    <t>59224487</t>
  </si>
  <si>
    <t>vpusť uliční DN 450 skruž střední betonová 450/295x50mm</t>
  </si>
  <si>
    <t>1065171652</t>
  </si>
  <si>
    <t>899204112</t>
  </si>
  <si>
    <t>Osazení mříží litinových včetně rámů a košů na bahno pro třídu zatížení D400, E600</t>
  </si>
  <si>
    <t>1106765858</t>
  </si>
  <si>
    <t>https://podminky.urs.cz/item/CS_URS_2022_02/899204112</t>
  </si>
  <si>
    <t>59223864</t>
  </si>
  <si>
    <t>prstenec pro uliční vpusť vyrovnávací betonový 390x60x130mm</t>
  </si>
  <si>
    <t>-317647990</t>
  </si>
  <si>
    <t>55242320</t>
  </si>
  <si>
    <t>mříž vtoková litinová plochá 500x500mm</t>
  </si>
  <si>
    <t>-177348768</t>
  </si>
  <si>
    <t>59223875</t>
  </si>
  <si>
    <t>koš nízký pro uliční vpusti žárově Pz plech pro rám 500/500mm</t>
  </si>
  <si>
    <t>-270177381</t>
  </si>
  <si>
    <t>899204211</t>
  </si>
  <si>
    <t>Demontáž mříží litinových včetně rámů hmotnosti přes 150 kg</t>
  </si>
  <si>
    <t>-558585503</t>
  </si>
  <si>
    <t>Demontáž mříží litinových včetně rámů, hmotnosti jednotlivě přes 150 Kg</t>
  </si>
  <si>
    <t>https://podminky.urs.cz/item/CS_URS_2022_02/899204211</t>
  </si>
  <si>
    <t>-1500120109</t>
  </si>
  <si>
    <t>2,5</t>
  </si>
  <si>
    <t>997013501</t>
  </si>
  <si>
    <t>Odvoz suti a vybouraných hmot na skládku nebo meziskládku do 1 km se složením</t>
  </si>
  <si>
    <t>937259696</t>
  </si>
  <si>
    <t>Odvoz suti a vybouraných hmot na skládku nebo meziskládku se složením, na vzdálenost do 1 km</t>
  </si>
  <si>
    <t>https://podminky.urs.cz/item/CS_URS_2022_02/997013501</t>
  </si>
  <si>
    <t>997013509</t>
  </si>
  <si>
    <t>Příplatek k odvozu suti a vybouraných hmot na skládku ZKD 1 km přes 1 km</t>
  </si>
  <si>
    <t>-761601184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</si>
  <si>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</si>
  <si>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</si>
  <si>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2,5*4</t>
  </si>
  <si>
    <t>odvoz suti na skládku</t>
  </si>
  <si>
    <t>0,4*14</t>
  </si>
  <si>
    <t>997013871</t>
  </si>
  <si>
    <t>Poplatek za uložení stavebního odpadu na recyklační skládce (skládkovné) směsného stavebního a demoličního kód odpadu 17 09 04</t>
  </si>
  <si>
    <t>1138304344</t>
  </si>
  <si>
    <t>Poplatek za uložení stavebního odpadu na recyklační skládce (skládkovné) směsného stavebního a demoličního zatříděného do Katalogu odpadů pod kódem 17 09 04</t>
  </si>
  <si>
    <t>https://podminky.urs.cz/item/CS_URS_2022_02/997013871</t>
  </si>
  <si>
    <t>998276101</t>
  </si>
  <si>
    <t>Přesun hmot pro trubní vedení z trub z plastických hmot otevřený výkop</t>
  </si>
  <si>
    <t>1306954526</t>
  </si>
  <si>
    <t>Přesun hmot pro trubní vedení hloubené z trub z plastických hmot nebo sklolaminátových pro vodovody nebo kanalizace v otevřeném výkopu dopravní vzdálenost do 15 m</t>
  </si>
  <si>
    <t>https://podminky.urs.cz/item/CS_URS_2022_02/998276101</t>
  </si>
  <si>
    <t>SO OP - Rekontrukce opěrné zdi</t>
  </si>
  <si>
    <t xml:space="preserve">    6 - Úpravy povrchů, podlahy a osazování výplní</t>
  </si>
  <si>
    <t>PSV - Práce a dodávky PSV</t>
  </si>
  <si>
    <t xml:space="preserve">    742 - Elektroinstalace - slaboproud</t>
  </si>
  <si>
    <t xml:space="preserve">    767 - Konstrukce zámečnické</t>
  </si>
  <si>
    <t>HZS - Hodinové zúčtovací sazby</t>
  </si>
  <si>
    <t>1190R</t>
  </si>
  <si>
    <t>Dočasné zajištění potrubí z PE DN do 200 mm- při střetu se základy opěrné zdi</t>
  </si>
  <si>
    <t>1073307472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</si>
  <si>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</si>
  <si>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ZAJIŠTĚNÍ PLYNOVODU VE VÝKOPU při střetu se základy opěrné zdi</t>
  </si>
  <si>
    <t>1312127264</t>
  </si>
  <si>
    <t>výkop kolem opěrné zdi</t>
  </si>
  <si>
    <t>87,45*0,5</t>
  </si>
  <si>
    <t>132251103</t>
  </si>
  <si>
    <t>Hloubení rýh nezapažených š do 800 mm v hornině třídy těžitelnosti I skupiny 3 objem do 100 m3 strojně</t>
  </si>
  <si>
    <t>553592161</t>
  </si>
  <si>
    <t>Hloubení nezapažených rýh šířky do 800 mm strojně s urovnáním dna do předepsaného profilu a spádu v hornině třídy těžitelnosti I skupiny 3 přes 50 do 100 m3</t>
  </si>
  <si>
    <t>https://podminky.urs.cz/item/CS_URS_2022_02/132251103</t>
  </si>
  <si>
    <t>-1034750840</t>
  </si>
  <si>
    <t>1994583634</t>
  </si>
  <si>
    <t>12,95*5 'Přepočtené koeficientem množství</t>
  </si>
  <si>
    <t>-151562765</t>
  </si>
  <si>
    <t>12,95*1,8 'Přepočtené koeficientem množství</t>
  </si>
  <si>
    <t>-1217484526</t>
  </si>
  <si>
    <t>87,45-74,5</t>
  </si>
  <si>
    <t>174111101</t>
  </si>
  <si>
    <t>Zásyp jam, šachet rýh nebo kolem objektů sypaninou se zhutněním ručně</t>
  </si>
  <si>
    <t>1010135178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</si>
  <si>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</si>
  <si>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</si>
  <si>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zpětný zásyp jámy po vrstvách</t>
  </si>
  <si>
    <t>74,5*0,5</t>
  </si>
  <si>
    <t>-969492115</t>
  </si>
  <si>
    <t>311213222</t>
  </si>
  <si>
    <t>Zdivo z pravidelných kamenů na maltu objem jednoho kamene přes 0,02 m3 š spáry přes 4 do 10 mm</t>
  </si>
  <si>
    <t>786445262</t>
  </si>
  <si>
    <t>Zdivo nadzákladové z lomového kamene štípaného nebo ručně vybíraného na maltu z pravidelných kamenů (na vazbu) objemu 1 kusu kamene přes 0,02 m3, šířka spáry přes 4 do 10 mm</t>
  </si>
  <si>
    <t>https://podminky.urs.cz/item/CS_URS_2022_02/311213222</t>
  </si>
  <si>
    <t>dozdění rýhy ve stěně kaple - pískovcové kvádry 250x200 mm</t>
  </si>
  <si>
    <t>0,325</t>
  </si>
  <si>
    <t>Úpravy povrchů, podlahy a osazování výplní</t>
  </si>
  <si>
    <t>622135000</t>
  </si>
  <si>
    <t>Vyrovnání podkladu vnějších stěn maltou vápennou tl do 10 mm</t>
  </si>
  <si>
    <t>1110672929</t>
  </si>
  <si>
    <t>Vyrovnání nerovností podkladu vnějších omítaných ploch maltou, tloušťky do 10 mm vápennou stěn</t>
  </si>
  <si>
    <t>https://podminky.urs.cz/item/CS_URS_2022_02/622135000</t>
  </si>
  <si>
    <t>vápenná omítka pro památkové objekty, nanášení štětkou</t>
  </si>
  <si>
    <t>1,6</t>
  </si>
  <si>
    <t>622135090</t>
  </si>
  <si>
    <t>Příplatek k vyrovnání vnějších stěn maltou vápennou za každých dalších 5 mm tl</t>
  </si>
  <si>
    <t>-968898431</t>
  </si>
  <si>
    <t>Vyrovnání nerovností podkladu vnějších omítaných ploch tmelem, tloušťky do 2 mm Příplatek k ceně za každých dalších 5 mm tloušťky podkladní vrstvy přes 10 mm maltou vápennou stěn</t>
  </si>
  <si>
    <t>https://podminky.urs.cz/item/CS_URS_2022_02/622135090</t>
  </si>
  <si>
    <t>622325119</t>
  </si>
  <si>
    <t>Oprava vnější vápenné hladké omítky členitosti 1 stěn v rozsahu přes 80 do 100 %</t>
  </si>
  <si>
    <t>-1357871336</t>
  </si>
  <si>
    <t>Oprava vápenné omítky vnějších ploch stupně členitosti 1 hladké stěn, v rozsahu opravované plochy přes 80 do 100%</t>
  </si>
  <si>
    <t>https://podminky.urs.cz/item/CS_URS_2022_02/622325119</t>
  </si>
  <si>
    <t>953961114</t>
  </si>
  <si>
    <t>Kotvy chemickým tmelem M 16 hl 125 mm do betonu, ŽB nebo kamene s vyvrtáním otvoru</t>
  </si>
  <si>
    <t>445707889</t>
  </si>
  <si>
    <t>Kotvy chemické s vyvrtáním otvoru do betonu, železobetonu nebo tvrdého kamene tmel, velikost M 16, hloubka 125 mm</t>
  </si>
  <si>
    <t>https://podminky.urs.cz/item/CS_URS_2022_02/953961114</t>
  </si>
  <si>
    <t>vlepení trnů pro osazení římsy - závitová tyč M16 á 300 mm, hl. 100 mm</t>
  </si>
  <si>
    <t>31197006</t>
  </si>
  <si>
    <t>tyč závitová Pz 4.6 M16</t>
  </si>
  <si>
    <t>873419305</t>
  </si>
  <si>
    <t>27,000*0,5</t>
  </si>
  <si>
    <t>961044111</t>
  </si>
  <si>
    <t>Bourání základů z betonu prostého</t>
  </si>
  <si>
    <t>-1216293104</t>
  </si>
  <si>
    <t>Bourání základů z betonu prostého</t>
  </si>
  <si>
    <t>https://podminky.urs.cz/item/CS_URS_2022_02/961044111</t>
  </si>
  <si>
    <t xml:space="preserve">vybourání betonové desky podél kaple </t>
  </si>
  <si>
    <t>0,2*1,3*11,3</t>
  </si>
  <si>
    <t>985221013</t>
  </si>
  <si>
    <t>Postupné rozebírání kamenného zdiva pro další použití přes 3 m3</t>
  </si>
  <si>
    <t>1809992623</t>
  </si>
  <si>
    <t>Postupné rozebírání zdiva pro další použití kamenného, objemu přes 3 m3</t>
  </si>
  <si>
    <t>https://podminky.urs.cz/item/CS_URS_2022_02/985221013</t>
  </si>
  <si>
    <t>demontáž pískovcové zdi postupným rozebráním, bloky očistit, uchovat pro zpětnou montáž</t>
  </si>
  <si>
    <t>15,46</t>
  </si>
  <si>
    <t>985221113</t>
  </si>
  <si>
    <t>Doplnění zdiva kamenem do aktivované malty se spárami dl přes 12 m/m2</t>
  </si>
  <si>
    <t>-1880013673</t>
  </si>
  <si>
    <t>Doplnění zdiva ručně do aktivované malty kamenem délky spáry na 1 m2 upravované plochy přes 12 m</t>
  </si>
  <si>
    <t>https://podminky.urs.cz/item/CS_URS_2022_02/985221113</t>
  </si>
  <si>
    <t>doplnění zdi novými pískovcovými bloky</t>
  </si>
  <si>
    <t>8,7</t>
  </si>
  <si>
    <t>58381086</t>
  </si>
  <si>
    <t>kámen lomový upravený štípaný (80, 40, 20 cm) pískovec</t>
  </si>
  <si>
    <t>-1301650814</t>
  </si>
  <si>
    <t>8,7*2 'Přepočtené koeficientem množství</t>
  </si>
  <si>
    <t>985222111</t>
  </si>
  <si>
    <t>Sbírání a třídění kamene ručně ze suti s očištěním</t>
  </si>
  <si>
    <t>1276476007</t>
  </si>
  <si>
    <t>Sbírání a třídění kamene nebo cihel ručně ze suti s očištěním kamene</t>
  </si>
  <si>
    <t>https://podminky.urs.cz/item/CS_URS_2022_02/985222111</t>
  </si>
  <si>
    <t>985223212</t>
  </si>
  <si>
    <t>Přezdívání kamenného zdiva do aktivované malty přes 3 m3</t>
  </si>
  <si>
    <t>-517668680</t>
  </si>
  <si>
    <t>Přezdívání zdiva do aktivované malty kamenného, objemu přes 3 m3</t>
  </si>
  <si>
    <t>https://podminky.urs.cz/item/CS_URS_2022_02/985223212</t>
  </si>
  <si>
    <t>160815660</t>
  </si>
  <si>
    <t>drcení betonu na deponii obce - suť k recyklaci</t>
  </si>
  <si>
    <t>44,526</t>
  </si>
  <si>
    <t>1147654599</t>
  </si>
  <si>
    <t>83,176-38,65</t>
  </si>
  <si>
    <t>437058476</t>
  </si>
  <si>
    <t>44,526*14 'Přepočtené koeficientem množství</t>
  </si>
  <si>
    <t>PSV</t>
  </si>
  <si>
    <t>Práce a dodávky PSV</t>
  </si>
  <si>
    <t>742</t>
  </si>
  <si>
    <t>Elektroinstalace - slaboproud</t>
  </si>
  <si>
    <t>přeložka optického kabelu CETIN</t>
  </si>
  <si>
    <t>-559886101</t>
  </si>
  <si>
    <t>767</t>
  </si>
  <si>
    <t>Konstrukce zámečnické</t>
  </si>
  <si>
    <t>767161117</t>
  </si>
  <si>
    <t>Montáž zábradlí rovného z trubek do zdi hm přes 30 do 45 kg</t>
  </si>
  <si>
    <t>-1407176633</t>
  </si>
  <si>
    <t>Montáž zábradlí rovného z trubek nebo tenkostěnných profilů do zdiva, hmotnosti 1 m zábradlí přes 30 do 45 kg</t>
  </si>
  <si>
    <t>https://podminky.urs.cz/item/CS_URS_2022_02/767161117</t>
  </si>
  <si>
    <t>RMAT0001</t>
  </si>
  <si>
    <t>zábradlí z trubek</t>
  </si>
  <si>
    <t>256597663</t>
  </si>
  <si>
    <t>998767101</t>
  </si>
  <si>
    <t>Přesun hmot tonážní pro zámečnické konstrukce v objektech v do 6 m</t>
  </si>
  <si>
    <t>-663764569</t>
  </si>
  <si>
    <t>Přesun hmot pro zámečnické konstrukce stanovený z hmotnosti přesunovaného materiálu vodorovná dopravní vzdálenost do 50 m v objektech výšky do 6 m</t>
  </si>
  <si>
    <t>https://podminky.urs.cz/item/CS_URS_2022_02/998767101</t>
  </si>
  <si>
    <t>998767181</t>
  </si>
  <si>
    <t>Příplatek k přesunu hmot tonážní 767 prováděný bez použití mechanizace</t>
  </si>
  <si>
    <t>-268074897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</si>
  <si>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</si>
  <si>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https://podminky.urs.cz/item/CS_URS_2022_02/998767181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</si>
  <si>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</si>
  <si>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</si>
  <si>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</si>
  <si>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</si>
  <si>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</si>
  <si>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</si>
  <si>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796689299</t>
  </si>
  <si>
    <t>Hodinové zúčtovací sazby profesí HSV zemní a pomocné práce stavební dělník</t>
  </si>
  <si>
    <t>https://podminky.urs.cz/item/CS_URS_2022_02/HZS1292</t>
  </si>
  <si>
    <t>lokální oprava zdi - demontáž, očištění, odstranění kořenového systému,</t>
  </si>
  <si>
    <t>HZS1301</t>
  </si>
  <si>
    <t>Hodinová zúčtovací sazba zedník</t>
  </si>
  <si>
    <t>-294966221</t>
  </si>
  <si>
    <t>Hodinové zúčtovací sazby profesí HSV provádění konstrukcí zedník</t>
  </si>
  <si>
    <t>https://podminky.urs.cz/item/CS_URS_2022_02/HZS1301</t>
  </si>
  <si>
    <t>lokální oprava zdi - zpětná montáž</t>
  </si>
  <si>
    <t>VRN-1 -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</si>
  <si>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</si>
  <si>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</si>
  <si>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</si>
  <si>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</si>
  <si>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</si>
  <si>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</si>
  <si>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</si>
  <si>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</si>
  <si>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</si>
  <si>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</si>
  <si>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</si>
  <si>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2112312565</t>
  </si>
  <si>
    <t>https://podminky.urs.cz/item/CS_URS_2022_02/012002000</t>
  </si>
  <si>
    <t>013254000</t>
  </si>
  <si>
    <t>Dokumentace skutečného provedení stavby</t>
  </si>
  <si>
    <t>-1435309919</t>
  </si>
  <si>
    <t>https://podminky.urs.cz/item/CS_URS_2022_02/013254000</t>
  </si>
  <si>
    <t>VRN3</t>
  </si>
  <si>
    <t>Zařízení staveniště</t>
  </si>
  <si>
    <t>030001000</t>
  </si>
  <si>
    <t>1635562846</t>
  </si>
  <si>
    <t>https://podminky.urs.cz/item/CS_URS_2022_02/030001000</t>
  </si>
  <si>
    <t>VRN4</t>
  </si>
  <si>
    <t>Inženýrská činnost</t>
  </si>
  <si>
    <t>042503000</t>
  </si>
  <si>
    <t>Plán BOZP na staveništi</t>
  </si>
  <si>
    <t>1892715039</t>
  </si>
  <si>
    <t>https://podminky.urs.cz/item/CS_URS_2022_02/042503000</t>
  </si>
  <si>
    <t>043154000</t>
  </si>
  <si>
    <t>Zkoušky hutnicí</t>
  </si>
  <si>
    <t>1703515438</t>
  </si>
  <si>
    <t>https://podminky.urs.cz/item/CS_URS_2022_02/043154000</t>
  </si>
  <si>
    <t>VRN7</t>
  </si>
  <si>
    <t>Provozní vlivy</t>
  </si>
  <si>
    <t>072103001</t>
  </si>
  <si>
    <t>Projednání DIO a zajištění DIR komunikace II.a III. třídy</t>
  </si>
  <si>
    <t>1248868499</t>
  </si>
  <si>
    <t>https://podminky.urs.cz/item/CS_URS_2022_02/072103001</t>
  </si>
  <si>
    <t>072103011</t>
  </si>
  <si>
    <t>Zajištění DIO komunikace II. a III. třídy - jednoduché el. vedení</t>
  </si>
  <si>
    <t>-1714583810</t>
  </si>
  <si>
    <t>https://podminky.urs.cz/item/CS_URS_2022_02/072103011</t>
  </si>
  <si>
    <t>2 - úsek 2</t>
  </si>
  <si>
    <t xml:space="preserve">SO 101-2 - Chodník pro pěší - hlavní trasa </t>
  </si>
  <si>
    <t xml:space="preserve">rozebrání betonové dlažby </t>
  </si>
  <si>
    <t>207,06</t>
  </si>
  <si>
    <t>113107221</t>
  </si>
  <si>
    <t>Odstranění podkladu z kameniva drceného tl do 100 mm strojně pl přes 200 m2</t>
  </si>
  <si>
    <t>-521431180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</si>
  <si>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</si>
  <si>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https://podminky.urs.cz/item/CS_URS_2022_02/113107221</t>
  </si>
  <si>
    <t>113107230</t>
  </si>
  <si>
    <t>Odstranění podkladu z betonu prostého tl do 100 mm strojně pl přes 200 m2</t>
  </si>
  <si>
    <t>Odstranění podkladů nebo krytů strojně plochy jednotlivě přes 200 m2 s přemístěním hmot na skládku na vzdálenost do 20 m nebo s naložením na dopravní prostředek z betonu prostého, o tl. vrstvy do 100 mm</t>
  </si>
  <si>
    <t>https://podminky.urs.cz/item/CS_URS_2022_02/113107230</t>
  </si>
  <si>
    <t>35,56</t>
  </si>
  <si>
    <t>14,74</t>
  </si>
  <si>
    <t>116,86</t>
  </si>
  <si>
    <t>22,89</t>
  </si>
  <si>
    <t>7,77*0,15*1,8</t>
  </si>
  <si>
    <t>7,77*0,035 'Přepočtené koeficientem množství</t>
  </si>
  <si>
    <t>182,23</t>
  </si>
  <si>
    <t>12,86</t>
  </si>
  <si>
    <t>5,83*1,1 'Přepočtené koeficientem množství</t>
  </si>
  <si>
    <t>176,67*1,1 'Přepočtené koeficientem množství</t>
  </si>
  <si>
    <t>3,55*1,1 'Přepočtené koeficientem množství</t>
  </si>
  <si>
    <t>2,01*1,1 'Přepočtené koeficientem množství</t>
  </si>
  <si>
    <t>5,14*1,1 'Přepočtené koeficientem množství</t>
  </si>
  <si>
    <t>3,05*1,1 'Přepočtené koeficientem množství</t>
  </si>
  <si>
    <t>131,64</t>
  </si>
  <si>
    <t>131,64*1,05 'Přepočtené koeficientem množství</t>
  </si>
  <si>
    <t>123,75</t>
  </si>
  <si>
    <t>123,75*1,05 'Přepočtené koeficientem množství</t>
  </si>
  <si>
    <t>1038640109</t>
  </si>
  <si>
    <t>131,64*0,07</t>
  </si>
  <si>
    <t>123,75*0,06</t>
  </si>
  <si>
    <t>-1987912527</t>
  </si>
  <si>
    <t>174,665</t>
  </si>
  <si>
    <t>-7,823</t>
  </si>
  <si>
    <t>-35,2</t>
  </si>
  <si>
    <t>-4,275</t>
  </si>
  <si>
    <t>35,2</t>
  </si>
  <si>
    <t>35,2*4 'Přepočtené koeficientem množství</t>
  </si>
  <si>
    <t>4,275</t>
  </si>
  <si>
    <t>127,367</t>
  </si>
  <si>
    <t>7,823</t>
  </si>
  <si>
    <t>4,275*4</t>
  </si>
  <si>
    <t>127,367*4</t>
  </si>
  <si>
    <t>7,823*14</t>
  </si>
  <si>
    <t>-1259849282</t>
  </si>
  <si>
    <t xml:space="preserve">SO 102-2 - Zpevněné plochy mimo hlavní trasu </t>
  </si>
  <si>
    <t>1077424479</t>
  </si>
  <si>
    <t>-1993693043</t>
  </si>
  <si>
    <t>11*1,1 'Přepočtené koeficientem množství</t>
  </si>
  <si>
    <t>-1336266803</t>
  </si>
  <si>
    <t>SO 104-2 - Dopravní značení</t>
  </si>
  <si>
    <t>203463234</t>
  </si>
  <si>
    <t>12,0</t>
  </si>
  <si>
    <t>-1259954052</t>
  </si>
  <si>
    <t>670203140</t>
  </si>
  <si>
    <t>SO 301-2 - Odvodnění komunikací</t>
  </si>
  <si>
    <t>2055676388</t>
  </si>
  <si>
    <t>0,6*1,0*12,0</t>
  </si>
  <si>
    <t>1319963288</t>
  </si>
  <si>
    <t>1,0*2*12,0</t>
  </si>
  <si>
    <t>402282018</t>
  </si>
  <si>
    <t>-1215424912</t>
  </si>
  <si>
    <t>207033058</t>
  </si>
  <si>
    <t>4,032*5 'Přepočtené koeficientem množství</t>
  </si>
  <si>
    <t>1071264379</t>
  </si>
  <si>
    <t>4,032*1,8 'Přepočtené koeficientem množství</t>
  </si>
  <si>
    <t>765141795</t>
  </si>
  <si>
    <t>0,72+3,312</t>
  </si>
  <si>
    <t>1876374992</t>
  </si>
  <si>
    <t>7,2-4,032</t>
  </si>
  <si>
    <t>-1474548960</t>
  </si>
  <si>
    <t>0,6*0,46*12,0</t>
  </si>
  <si>
    <t>2096958143</t>
  </si>
  <si>
    <t>3,312*2 'Přepočtené koeficientem množství</t>
  </si>
  <si>
    <t>-1847916293</t>
  </si>
  <si>
    <t>0,6*0,1*12,0</t>
  </si>
  <si>
    <t>1248704948</t>
  </si>
  <si>
    <t>6,0*2</t>
  </si>
  <si>
    <t>1672608430</t>
  </si>
  <si>
    <t>910353049</t>
  </si>
  <si>
    <t>6,0</t>
  </si>
  <si>
    <t>1899511008</t>
  </si>
  <si>
    <t>-167550805</t>
  </si>
  <si>
    <t>560165093</t>
  </si>
  <si>
    <t>809381195</t>
  </si>
  <si>
    <t>935932418</t>
  </si>
  <si>
    <t>Odvodňovací plastový žlab pro zatížení D400 vnitřní š 150 mm s roštem můstkovým z litiny</t>
  </si>
  <si>
    <t>-1272648485</t>
  </si>
  <si>
    <t>Odvodňovací plastový žlab pro třídu zatížení D 400 vnitřní šířky 150 mm s krycím roštem můstkovým z litiny</t>
  </si>
  <si>
    <t>https://podminky.urs.cz/item/CS_URS_2022_02/935932418</t>
  </si>
  <si>
    <t>84662155</t>
  </si>
  <si>
    <t>VRN-2 - VRN</t>
  </si>
  <si>
    <t>3 - úsek 3</t>
  </si>
  <si>
    <t xml:space="preserve">SO 101-3 - Chodník pro pěší - hlavní trasa </t>
  </si>
  <si>
    <t>91,67</t>
  </si>
  <si>
    <t>1449881229</t>
  </si>
  <si>
    <t>393,93</t>
  </si>
  <si>
    <t>-1776097055</t>
  </si>
  <si>
    <t>113107241</t>
  </si>
  <si>
    <t>Odstranění podkladu živičného tl 50 mm strojně pl přes 200 m2</t>
  </si>
  <si>
    <t>1597228352</t>
  </si>
  <si>
    <t>Odstranění podkladů nebo krytů strojně plochy jednotlivě přes 200 m2 s přemístěním hmot na skládku na vzdálenost do 20 m nebo s naložením na dopravní prostředek živičných, o tl. vrstvy do 50 mm</t>
  </si>
  <si>
    <t>https://podminky.urs.cz/item/CS_URS_2022_02/113107241</t>
  </si>
  <si>
    <t>vybourání asfaltových vrstev chodníku</t>
  </si>
  <si>
    <t>332,94</t>
  </si>
  <si>
    <t>2,38+3,52</t>
  </si>
  <si>
    <t>408,4+95,74</t>
  </si>
  <si>
    <t>úprava podkladu pod chodníky SO 102</t>
  </si>
  <si>
    <t>2,38</t>
  </si>
  <si>
    <t>408,420</t>
  </si>
  <si>
    <t xml:space="preserve">úprava podkladu pod vjezdy SO 102 </t>
  </si>
  <si>
    <t>3,52</t>
  </si>
  <si>
    <t>1879867701</t>
  </si>
  <si>
    <t>0,6*1,1 'Přepočtené koeficientem množství</t>
  </si>
  <si>
    <t>176,39*1,1 'Přepočtené koeficientem množství</t>
  </si>
  <si>
    <t>596211112</t>
  </si>
  <si>
    <t>Kladení zámkové dlažby komunikací pro pěší ručně tl 60 mm skupiny A pl přes 100 do 300 m2</t>
  </si>
  <si>
    <t>768246814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</si>
  <si>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</si>
  <si>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https://podminky.urs.cz/item/CS_URS_2022_02/596211112</t>
  </si>
  <si>
    <t>dlažba betonová tl. 60 mm</t>
  </si>
  <si>
    <t>221,51</t>
  </si>
  <si>
    <t>dlažba betonová nopová tl. 60 mm</t>
  </si>
  <si>
    <t>1,74</t>
  </si>
  <si>
    <t>59245018</t>
  </si>
  <si>
    <t>dlažba tvar obdélník betonová 200x100x60mm přírodní</t>
  </si>
  <si>
    <t>-1562646921</t>
  </si>
  <si>
    <t>221,51*1,05 'Přepočtené koeficientem množství</t>
  </si>
  <si>
    <t>59245006</t>
  </si>
  <si>
    <t>dlažba tvar obdélník betonová pro nevidomé 200x100x60mm barevná</t>
  </si>
  <si>
    <t>-20715658</t>
  </si>
  <si>
    <t>1,74*1,1 'Přepočtené koeficientem množství</t>
  </si>
  <si>
    <t>596211114</t>
  </si>
  <si>
    <t>Příplatek za kombinaci dvou barev u kladení betonových dlažeb komunikací pro pěší ručně tl 60 mm skupiny A</t>
  </si>
  <si>
    <t>2032484706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</si>
  <si>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</si>
  <si>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https://podminky.urs.cz/item/CS_URS_2022_02/596211114</t>
  </si>
  <si>
    <t>596212211</t>
  </si>
  <si>
    <t>Kladení zámkové dlažby pozemních komunikací ručně tl 80 mm skupiny A pl přes 50 do 100 m2</t>
  </si>
  <si>
    <t>-1727679825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</si>
  <si>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</si>
  <si>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https://podminky.urs.cz/item/CS_URS_2022_02/596212211</t>
  </si>
  <si>
    <t>dlažba betonová tl. 80 mm</t>
  </si>
  <si>
    <t>31,42</t>
  </si>
  <si>
    <t>dlažba betonová nopová tl. 80 mm</t>
  </si>
  <si>
    <t>21,43</t>
  </si>
  <si>
    <t>59245020</t>
  </si>
  <si>
    <t>dlažba tvar obdélník betonová 200x100x80mm přírodní</t>
  </si>
  <si>
    <t>672726023</t>
  </si>
  <si>
    <t>31,42*1,05 'Přepočtené koeficientem množství</t>
  </si>
  <si>
    <t>59245226</t>
  </si>
  <si>
    <t>dlažba tvar obdélník betonová pro nevidomé 200x100x80mm barevná</t>
  </si>
  <si>
    <t>-1105792885</t>
  </si>
  <si>
    <t>21,43*1,05 'Přepočtené koeficientem množství</t>
  </si>
  <si>
    <t>596212214</t>
  </si>
  <si>
    <t>Příplatek za kombinaci dvou barev u betonových dlažeb pozemních komunikací ručně tl 80 mm skupiny A</t>
  </si>
  <si>
    <t>1104549085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</si>
  <si>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</si>
  <si>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https://podminky.urs.cz/item/CS_URS_2022_02/596212214</t>
  </si>
  <si>
    <t>4,64*1,1 'Přepočtené koeficientem množství</t>
  </si>
  <si>
    <t>3,61*1,1 'Přepočtené koeficientem množství</t>
  </si>
  <si>
    <t>3,39*1,1 'Přepočtené koeficientem množství</t>
  </si>
  <si>
    <t>15,54*1,1 'Přepočtené koeficientem množství</t>
  </si>
  <si>
    <t>24,25*1,1 'Přepočtené koeficientem množství</t>
  </si>
  <si>
    <t>916131113</t>
  </si>
  <si>
    <t>Osazení silničního obrubníku betonového ležatého s boční opěrou do lože z betonu prostého</t>
  </si>
  <si>
    <t>-1329532232</t>
  </si>
  <si>
    <t>Osazení silničního obrubníku betonového se zřízením lože, s vyplněním a zatřením spár cementovou maltou ležatého s boční opěrou z betonu prostého, do lože z betonu prostého</t>
  </si>
  <si>
    <t>https://podminky.urs.cz/item/CS_URS_2022_02/916131113</t>
  </si>
  <si>
    <t>obrubník betonový přejezdový 150x150</t>
  </si>
  <si>
    <t>36,81</t>
  </si>
  <si>
    <t>59217029</t>
  </si>
  <si>
    <t>obrubník betonový silniční nájezdový 1000x150x150mm</t>
  </si>
  <si>
    <t>-605473182</t>
  </si>
  <si>
    <t>36,81*1,05 'Přepočtené koeficientem množství</t>
  </si>
  <si>
    <t>916231213</t>
  </si>
  <si>
    <t>Osazení chodníkového obrubníku betonového stojatého s boční opěrou do lože z betonu prostého</t>
  </si>
  <si>
    <t>1949856263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</si>
  <si>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</si>
  <si>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https://podminky.urs.cz/item/CS_URS_2022_02/916231213</t>
  </si>
  <si>
    <t>obrubník betonový zahradní š. 80 mm</t>
  </si>
  <si>
    <t>59217016</t>
  </si>
  <si>
    <t>obrubník betonový chodníkový 1000x80x250mm</t>
  </si>
  <si>
    <t>-1041423246</t>
  </si>
  <si>
    <t>7,5*1,05 'Přepočtené koeficientem množství</t>
  </si>
  <si>
    <t>332,94*1,05 'Přepočtené koeficientem množství</t>
  </si>
  <si>
    <t>6,18</t>
  </si>
  <si>
    <t>6,18*1,05 'Přepočtené koeficientem množství</t>
  </si>
  <si>
    <t>332,940*0,07</t>
  </si>
  <si>
    <t>6,18*0,06</t>
  </si>
  <si>
    <t>36,81*0,07</t>
  </si>
  <si>
    <t>7,5*0,05</t>
  </si>
  <si>
    <t>Zalití spáry asfaltovou emulzí</t>
  </si>
  <si>
    <t>-690464865</t>
  </si>
  <si>
    <t>316,836</t>
  </si>
  <si>
    <t>-66,968</t>
  </si>
  <si>
    <t>-58,772</t>
  </si>
  <si>
    <t>-96,553</t>
  </si>
  <si>
    <t>38,605+20,167</t>
  </si>
  <si>
    <t>66,968</t>
  </si>
  <si>
    <t>66,968*4 'Přepočtené koeficientem množství</t>
  </si>
  <si>
    <t>96,553</t>
  </si>
  <si>
    <t>94,543</t>
  </si>
  <si>
    <t>58,772</t>
  </si>
  <si>
    <t>96,553*4</t>
  </si>
  <si>
    <t>94,543*4</t>
  </si>
  <si>
    <t>58,772*14</t>
  </si>
  <si>
    <t>-699727548</t>
  </si>
  <si>
    <t xml:space="preserve">SO 102-3 - Zpevněné plochy mimo hlavní trasu </t>
  </si>
  <si>
    <t>3,52*1,1 'Přepočtené koeficientem množství</t>
  </si>
  <si>
    <t>-1651336278</t>
  </si>
  <si>
    <t>-2000030935</t>
  </si>
  <si>
    <t>2,38*1,1 'Přepočtené koeficientem množství</t>
  </si>
  <si>
    <t>SO 301-3 - Odvodnění komunikací</t>
  </si>
  <si>
    <t>0,6*1,0*5,840</t>
  </si>
  <si>
    <t>460047577</t>
  </si>
  <si>
    <t>1*0,5</t>
  </si>
  <si>
    <t>1,0*2*5,840</t>
  </si>
  <si>
    <t>1,962*5 'Přepočtené koeficientem množství</t>
  </si>
  <si>
    <t>1,962*1,8 'Přepočtené koeficientem množství</t>
  </si>
  <si>
    <t>1,612+0,35</t>
  </si>
  <si>
    <t>3,504-1,962</t>
  </si>
  <si>
    <t>0,6*0,46*5,840</t>
  </si>
  <si>
    <t>1,612*2 'Přepočtené koeficientem množství</t>
  </si>
  <si>
    <t>0,6*0,1*5,840</t>
  </si>
  <si>
    <t>2,92*2</t>
  </si>
  <si>
    <t>2,92</t>
  </si>
  <si>
    <t>2104529024</t>
  </si>
  <si>
    <t>-518572671</t>
  </si>
  <si>
    <t>-938957801</t>
  </si>
  <si>
    <t>1470004719</t>
  </si>
  <si>
    <t>204024549</t>
  </si>
  <si>
    <t>50987609</t>
  </si>
  <si>
    <t>24512268</t>
  </si>
  <si>
    <t>-1228978710</t>
  </si>
  <si>
    <t>1572362019</t>
  </si>
  <si>
    <t>-678542381</t>
  </si>
  <si>
    <t>1150766929</t>
  </si>
  <si>
    <t>1386417669</t>
  </si>
  <si>
    <t>132485637</t>
  </si>
  <si>
    <t>-1407124899</t>
  </si>
  <si>
    <t>1,25</t>
  </si>
  <si>
    <t>1294855847</t>
  </si>
  <si>
    <t>-547383545</t>
  </si>
  <si>
    <t>suť k recyklaci na deponii obce</t>
  </si>
  <si>
    <t>1,25*4</t>
  </si>
  <si>
    <t>suť na skládku</t>
  </si>
  <si>
    <t>0,2*14</t>
  </si>
  <si>
    <t>2024885926</t>
  </si>
  <si>
    <t>VRN-3 - VRN</t>
  </si>
  <si>
    <t>4 - úsek 4</t>
  </si>
  <si>
    <t xml:space="preserve">SO 101-4 - Chodník pro pěší - hlavní trasa </t>
  </si>
  <si>
    <t xml:space="preserve">    2 - Zakládání</t>
  </si>
  <si>
    <t>113107162</t>
  </si>
  <si>
    <t>Odstranění podkladu z kameniva drceného tl přes 100 do 200 mm strojně pl přes 50 do 200 m2</t>
  </si>
  <si>
    <t>-1178706998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</si>
  <si>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</si>
  <si>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https://podminky.urs.cz/item/CS_URS_2022_02/113107162</t>
  </si>
  <si>
    <t>vybourání asfaltových vrstev vozovky tl. 100 mm - včetně podkladu - podkladní beton 100 mm + štěrkodrť 150 mm</t>
  </si>
  <si>
    <t>96,36</t>
  </si>
  <si>
    <t>877389423</t>
  </si>
  <si>
    <t>76,95</t>
  </si>
  <si>
    <t>244,6</t>
  </si>
  <si>
    <t>236</t>
  </si>
  <si>
    <t>122251102</t>
  </si>
  <si>
    <t>Odkopávky a prokopávky nezapažené v hornině třídy těžitelnosti I skupiny 3 objem do 50 m3 strojně</t>
  </si>
  <si>
    <t>-2130196745</t>
  </si>
  <si>
    <t>Odkopávky a prokopávky nezapažené strojně v hornině třídy těžitelnosti I skupiny 3 přes 20 do 50 m3</t>
  </si>
  <si>
    <t>https://podminky.urs.cz/item/CS_URS_2022_02/122251102</t>
  </si>
  <si>
    <t>-1890339925</t>
  </si>
  <si>
    <t>výkop pro základ i zeď</t>
  </si>
  <si>
    <t>53,82</t>
  </si>
  <si>
    <t>230449931</t>
  </si>
  <si>
    <t>1417123777</t>
  </si>
  <si>
    <t>81,02*5 'Přepočtené koeficientem množství</t>
  </si>
  <si>
    <t>-510272927</t>
  </si>
  <si>
    <t>81,02*1,8 'Přepočtené koeficientem množství</t>
  </si>
  <si>
    <t>446355700</t>
  </si>
  <si>
    <t>27,2</t>
  </si>
  <si>
    <t>53,820</t>
  </si>
  <si>
    <t>8,96</t>
  </si>
  <si>
    <t>361,830</t>
  </si>
  <si>
    <t>213,47</t>
  </si>
  <si>
    <t>Zakládání</t>
  </si>
  <si>
    <t>212750103</t>
  </si>
  <si>
    <t>Trativod z drenážních trubek PVC-U SN 4 perforace 360° včetně lože otevřený výkop DN 160 pro budovy plocha pro vtékání vody min. 80 cm2/m</t>
  </si>
  <si>
    <t>1967818043</t>
  </si>
  <si>
    <t>Trativody z drenážních a melioračních trubek pro budovy se zřízením štěrkového lože pod trubky a s jejich obsypem v otevřeném výkopu trubka tyčová PVC-U plocha pro vtékání vody min. 80 cm2/m SN 4 celoperforovaná 360° DN 160</t>
  </si>
  <si>
    <t>https://podminky.urs.cz/item/CS_URS_2022_02/212750103</t>
  </si>
  <si>
    <t>za zárubní zdí</t>
  </si>
  <si>
    <t>60</t>
  </si>
  <si>
    <t>274322511</t>
  </si>
  <si>
    <t>Základové pasy ze ŽB se zvýšenými nároky na prostředí tř. C 25/30</t>
  </si>
  <si>
    <t>-1538969185</t>
  </si>
  <si>
    <t>Základy z betonu železového (bez výztuže) pasy z betonu se zvýšenými nároky na prostředí tř. C 25/30</t>
  </si>
  <si>
    <t>https://podminky.urs.cz/item/CS_URS_2022_02/274322511</t>
  </si>
  <si>
    <t>Poznámka k položce:
C25/30 XC1</t>
  </si>
  <si>
    <t>311113214R</t>
  </si>
  <si>
    <t>Nosná zeď tl 300 mm ze štípaných tvárnic ztraceného bednění přírodních včetně výplně z betonu C25/30 XC1</t>
  </si>
  <si>
    <t>-2022508025</t>
  </si>
  <si>
    <t>Nadzákladové zdi z tvárnic ztraceného bednění betonových štípaných, včetně výplně z betonu třídy C 25/30 XC1 přírodních, tloušťky zdiva 300 mm</t>
  </si>
  <si>
    <t xml:space="preserve">zárubní zídka </t>
  </si>
  <si>
    <t>34,5</t>
  </si>
  <si>
    <t>311361821</t>
  </si>
  <si>
    <t>Výztuž nosných zdí betonářskou ocelí 10 505</t>
  </si>
  <si>
    <t>1084170012</t>
  </si>
  <si>
    <t>Výztuž nadzákladových zdí nosných svislých nebo odkloněných od svislice, rovných nebo oblých z betonářské oceli 10 505 (R) nebo BSt 500</t>
  </si>
  <si>
    <t>https://podminky.urs.cz/item/CS_URS_2022_02/311361821</t>
  </si>
  <si>
    <t>348272515</t>
  </si>
  <si>
    <t>Plotová stříška pro zeď tl 295 mm z tvarovek hladkých nebo štípaných přírodních</t>
  </si>
  <si>
    <t>1594691839</t>
  </si>
  <si>
    <t>Ploty z tvárnic betonových plotová stříška lepená mrazuvzdorným lepidlem z tvarovek hladkých nebo štípaných, sedlového tvaru přírodních, tloušťka zdiva 295 mm</t>
  </si>
  <si>
    <t>https://podminky.urs.cz/item/CS_URS_2022_02/348272515</t>
  </si>
  <si>
    <t>417215723</t>
  </si>
  <si>
    <t>163,12</t>
  </si>
  <si>
    <t>39,22</t>
  </si>
  <si>
    <t>11,13</t>
  </si>
  <si>
    <t>596211113</t>
  </si>
  <si>
    <t>Kladení zámkové dlažby komunikací pro pěší ručně tl 60 mm skupiny A pl přes 300 m2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</si>
  <si>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</si>
  <si>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https://podminky.urs.cz/item/CS_URS_2022_02/596211113</t>
  </si>
  <si>
    <t>361,830-1,71</t>
  </si>
  <si>
    <t>360,12*1,05 'Přepočtené koeficientem množství</t>
  </si>
  <si>
    <t>1,71*1,1 'Přepočtené koeficientem množství</t>
  </si>
  <si>
    <t>596212212</t>
  </si>
  <si>
    <t>Kladení zámkové dlažby pozemních komunikací ručně tl 80 mm skupiny A pl přes 100 do 300 m2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</si>
  <si>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</si>
  <si>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https://podminky.urs.cz/item/CS_URS_2022_02/596212212</t>
  </si>
  <si>
    <t>80,22*1,05 'Přepočtené koeficientem množství</t>
  </si>
  <si>
    <t>16,72*1,05 'Přepočtené koeficientem množství</t>
  </si>
  <si>
    <t>BET.VL8C01</t>
  </si>
  <si>
    <t>VODÍCÍ LINIE/8CM PŘÍRODNÍ</t>
  </si>
  <si>
    <t>-1449798359</t>
  </si>
  <si>
    <t>66,18*1,05 'Přepočtené koeficientem množství</t>
  </si>
  <si>
    <t>596412210</t>
  </si>
  <si>
    <t>Kladení dlažby z vegetačních tvárnic pozemních komunikací tl 80 mm pl do 50 m2</t>
  </si>
  <si>
    <t>-1243850888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</si>
  <si>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</si>
  <si>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https://podminky.urs.cz/item/CS_URS_2022_02/596412210</t>
  </si>
  <si>
    <t>BET.AKVAGRAS8C01</t>
  </si>
  <si>
    <t>zatravňovací dlažba 8CM PŘÍRODNÍ</t>
  </si>
  <si>
    <t>-225901912</t>
  </si>
  <si>
    <t>39,66*1,05 'Přepočtené koeficientem množství</t>
  </si>
  <si>
    <t>1,02*1,1 'Přepočtené koeficientem množství</t>
  </si>
  <si>
    <t>11,13*1,1 'Přepočtené koeficientem množství</t>
  </si>
  <si>
    <t>28,2</t>
  </si>
  <si>
    <t>28,2*1,05 'Přepočtené koeficientem množství</t>
  </si>
  <si>
    <t>81,35</t>
  </si>
  <si>
    <t>81,35*1,05 'Přepočtené koeficientem množství</t>
  </si>
  <si>
    <t>380,83</t>
  </si>
  <si>
    <t>380,83*1,05 'Přepočtené koeficientem množství</t>
  </si>
  <si>
    <t>132,27</t>
  </si>
  <si>
    <t>132,27*1,05 'Přepočtené koeficientem množství</t>
  </si>
  <si>
    <t>380,83*0,07</t>
  </si>
  <si>
    <t>132,27*0,06</t>
  </si>
  <si>
    <t>28,200*0,06</t>
  </si>
  <si>
    <t>81,35*0,05</t>
  </si>
  <si>
    <t>738300246</t>
  </si>
  <si>
    <t>281,896</t>
  </si>
  <si>
    <t>-62,099</t>
  </si>
  <si>
    <t>-69,526</t>
  </si>
  <si>
    <t>-68,44</t>
  </si>
  <si>
    <t>38,128+23,971</t>
  </si>
  <si>
    <t>27,944+41,582</t>
  </si>
  <si>
    <t>69,526*4 'Přepočtené koeficientem množství</t>
  </si>
  <si>
    <t>68,44</t>
  </si>
  <si>
    <t>81,831</t>
  </si>
  <si>
    <t>62,099</t>
  </si>
  <si>
    <t>55</t>
  </si>
  <si>
    <t>68,44*4</t>
  </si>
  <si>
    <t>81,831*4</t>
  </si>
  <si>
    <t>62,099*14</t>
  </si>
  <si>
    <t>56</t>
  </si>
  <si>
    <t>57</t>
  </si>
  <si>
    <t>341257227</t>
  </si>
  <si>
    <t>58</t>
  </si>
  <si>
    <t xml:space="preserve">SO 102-4 - Zpevněné plochy mimo hlavní trasu </t>
  </si>
  <si>
    <t>596212210</t>
  </si>
  <si>
    <t>Kladení zámkové dlažby pozemních komunikací ručně tl 80 mm skupiny A pl do 50 m2</t>
  </si>
  <si>
    <t>-2114813453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</si>
  <si>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</si>
  <si>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https://podminky.urs.cz/item/CS_URS_2022_02/596212210</t>
  </si>
  <si>
    <t>1491051491</t>
  </si>
  <si>
    <t>SO 301-4 - Odvodnění komunikací</t>
  </si>
  <si>
    <t>131251100</t>
  </si>
  <si>
    <t>Hloubení jam nezapažených v hornině třídy těžitelnosti I skupiny 3 objem do 20 m3 strojně</t>
  </si>
  <si>
    <t>1316435171</t>
  </si>
  <si>
    <t>Hloubení nezapažených jam a zářezů strojně s urovnáním dna do předepsaného profilu a spádu v hornině třídy těžitelnosti I skupiny 3 do 20 m3</t>
  </si>
  <si>
    <t>https://podminky.urs.cz/item/CS_URS_2022_02/131251100</t>
  </si>
  <si>
    <t>výkop pro vsakovací studnu</t>
  </si>
  <si>
    <t>6,75*1,5</t>
  </si>
  <si>
    <t>132251102</t>
  </si>
  <si>
    <t>Hloubení rýh nezapažených š do 800 mm v hornině třídy těžitelnosti I skupiny 3 objem do 50 m3 strojně</t>
  </si>
  <si>
    <t>-388114158</t>
  </si>
  <si>
    <t>Hloubení nezapažených rýh šířky do 800 mm strojně s urovnáním dna do předepsaného profilu a spádu v hornině třídy těžitelnosti I skupiny 3 přes 20 do 50 m3</t>
  </si>
  <si>
    <t>https://podminky.urs.cz/item/CS_URS_2022_02/132251102</t>
  </si>
  <si>
    <t>trativod</t>
  </si>
  <si>
    <t>0,45*0,8*111,06</t>
  </si>
  <si>
    <t>0,6*1,0*4,0</t>
  </si>
  <si>
    <t>1,0*2*4,0</t>
  </si>
  <si>
    <t>48,092*5 'Přepočtené koeficientem množství</t>
  </si>
  <si>
    <t>48,092*1,8 'Přepočtené koeficientem množství</t>
  </si>
  <si>
    <t>5,238</t>
  </si>
  <si>
    <t>1,104</t>
  </si>
  <si>
    <t>41,75</t>
  </si>
  <si>
    <t>10,125+39,982+2,4</t>
  </si>
  <si>
    <t>-48,092</t>
  </si>
  <si>
    <t>0,6*0,46*4,0</t>
  </si>
  <si>
    <t>1,104*2 'Přepočtené koeficientem množství</t>
  </si>
  <si>
    <t>211531111</t>
  </si>
  <si>
    <t>Výplň odvodňovacích žeber nebo trativodů kamenivem hrubým drceným frakce 16 až 63 mm</t>
  </si>
  <si>
    <t>-1338113587</t>
  </si>
  <si>
    <t>Výplň kamenivem do rýh odvodňovacích žeber nebo trativodů bez zhutnění, s úpravou povrchu výplně kamenivem hrubým drceným frakce 16 až 63 mm</t>
  </si>
  <si>
    <t>https://podminky.urs.cz/item/CS_URS_2022_02/211531111</t>
  </si>
  <si>
    <t>Poznámka k položce:
zásyp HDK fr. 32-64</t>
  </si>
  <si>
    <t xml:space="preserve">trativod </t>
  </si>
  <si>
    <t>vsakovací studna 1,5x1,5x3</t>
  </si>
  <si>
    <t>1,5*1,5*3</t>
  </si>
  <si>
    <t>211971110</t>
  </si>
  <si>
    <t>Zřízení opláštění žeber nebo trativodů geotextilií v rýze nebo zářezu sklonu do 1:2</t>
  </si>
  <si>
    <t>1164865301</t>
  </si>
  <si>
    <t>Zřízení opláštění výplně z geotextilie odvodňovacích žeber nebo trativodů v rýze nebo zářezu se stěnami šikmými o sklonu do 1:2</t>
  </si>
  <si>
    <t>https://podminky.urs.cz/item/CS_URS_2022_02/211971110</t>
  </si>
  <si>
    <t>227,6</t>
  </si>
  <si>
    <t>1,5*3*2+1,5*(1,5*2+3*2)</t>
  </si>
  <si>
    <t>69311068</t>
  </si>
  <si>
    <t>geotextilie netkaná separační, ochranná, filtrační, drenážní PP 300g/m2</t>
  </si>
  <si>
    <t>1059149655</t>
  </si>
  <si>
    <t>250,1*1,2 'Přepočtené koeficientem množství</t>
  </si>
  <si>
    <t>212752104</t>
  </si>
  <si>
    <t>Trativod z drenážních trubek korugovaných PE-HD SN 4 perforace 360° včetně lože otevřený výkop DN 250 pro liniové stavby</t>
  </si>
  <si>
    <t>-1090655796</t>
  </si>
  <si>
    <t>Trativody z drenážních trubek pro liniové stavby a komunikace se zřízením štěrkového lože pod trubky a s jejich obsypem v otevřeném výkopu trubka korugovaná sendvičová PE-HD SN 4 celoperforovaná 360° DN 250</t>
  </si>
  <si>
    <t>https://podminky.urs.cz/item/CS_URS_2022_02/212752104</t>
  </si>
  <si>
    <t>0,6*0,1*4,0</t>
  </si>
  <si>
    <t>0,45*0,1*111,06</t>
  </si>
  <si>
    <t>VRN-4 - VRN</t>
  </si>
  <si>
    <t>5 - úsek 5</t>
  </si>
  <si>
    <t xml:space="preserve">SO 101-5 - Chodník pro pěší - hlavní trasa </t>
  </si>
  <si>
    <t>131251104</t>
  </si>
  <si>
    <t>Hloubení jam nezapažených v hornině třídy těžitelnosti I skupiny 3 objem do 500 m3 strojně</t>
  </si>
  <si>
    <t>33238325</t>
  </si>
  <si>
    <t>Hloubení nezapažených jam a zářezů strojně s urovnáním dna do předepsaného profilu a spádu v hornině třídy těžitelnosti I skupiny 3 přes 100 do 500 m3</t>
  </si>
  <si>
    <t>https://podminky.urs.cz/item/CS_URS_2022_02/131251104</t>
  </si>
  <si>
    <t>-216404933</t>
  </si>
  <si>
    <t>-1201097577</t>
  </si>
  <si>
    <t>126,81*5 'Přepočtené koeficientem množství</t>
  </si>
  <si>
    <t>716549899</t>
  </si>
  <si>
    <t>126,81*1,8 'Přepočtené koeficientem množství</t>
  </si>
  <si>
    <t>863186907</t>
  </si>
  <si>
    <t>2076209529</t>
  </si>
  <si>
    <t>561121112</t>
  </si>
  <si>
    <t>Podklad z mechanicky zpevněné zeminy MZ tl 200 mm</t>
  </si>
  <si>
    <t>-13491401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</si>
  <si>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</si>
  <si>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https://podminky.urs.cz/item/CS_URS_2022_02/561121112</t>
  </si>
  <si>
    <t>10364100</t>
  </si>
  <si>
    <t>zemina pro terénní úpravy - tříděná</t>
  </si>
  <si>
    <t>-592777542</t>
  </si>
  <si>
    <t>253,620*0,2*1,8</t>
  </si>
  <si>
    <t>567122111R</t>
  </si>
  <si>
    <t>Podklad ze směsi stmelené cementem SC C 8/10 (KSC I) tl 100 mm</t>
  </si>
  <si>
    <t>-1350142197</t>
  </si>
  <si>
    <t>Podklad ze směsi stmelené cementem SC bez dilatačních spár, s rozprostřením a zhutněním SC C 8/10 (KSC I), po zhutnění tl. 100 mm</t>
  </si>
  <si>
    <t>567132111</t>
  </si>
  <si>
    <t>Podklad ze směsi stmelené cementem SC C 8/10 (KSC I) tl 160 mm</t>
  </si>
  <si>
    <t>1055786895</t>
  </si>
  <si>
    <t>Podklad ze směsi stmelené cementem SC bez dilatačních spár, s rozprostřením a zhutněním SC C 8/10 (KSC I), po zhutnění tl. 160 mm</t>
  </si>
  <si>
    <t>https://podminky.urs.cz/item/CS_URS_2022_02/567132111</t>
  </si>
  <si>
    <t>591111111</t>
  </si>
  <si>
    <t>Kladení dlažby z kostek velkých z kamene do lože z kameniva těženého tl 50 mm</t>
  </si>
  <si>
    <t>-2002458386</t>
  </si>
  <si>
    <t>Kladení dlažby z kostek s provedením lože do tl. 50 mm, s vyplněním spár, s dvojím beraněním a se smetením přebytečného materiálu na krajnici velkých z kamene, do lože z kameniva těženého</t>
  </si>
  <si>
    <t>https://podminky.urs.cz/item/CS_URS_2022_02/591111111</t>
  </si>
  <si>
    <t>58381008</t>
  </si>
  <si>
    <t>kostka štípaná dlažební žula velká 15/17</t>
  </si>
  <si>
    <t>-1527202905</t>
  </si>
  <si>
    <t>20,36*1,1 'Přepočtené koeficientem množství</t>
  </si>
  <si>
    <t>1380429565</t>
  </si>
  <si>
    <t>-2036703832</t>
  </si>
  <si>
    <t>233,26*1,1 'Přepočtené koeficientem množství</t>
  </si>
  <si>
    <t>-1626158852</t>
  </si>
  <si>
    <t>-278716873</t>
  </si>
  <si>
    <t>129,67*1,05 'Přepočtené koeficientem množství</t>
  </si>
  <si>
    <t>2039342125</t>
  </si>
  <si>
    <t>129,670*0,07</t>
  </si>
  <si>
    <t>-162817763</t>
  </si>
  <si>
    <t>-1428576330</t>
  </si>
  <si>
    <t>-807652288</t>
  </si>
  <si>
    <t>SO 104-5 - Dopravní značení</t>
  </si>
  <si>
    <t>-1429439936</t>
  </si>
  <si>
    <t>0,045*2</t>
  </si>
  <si>
    <t>-1494944713</t>
  </si>
  <si>
    <t>0,09*5 'Přepočtené koeficientem množství</t>
  </si>
  <si>
    <t>-775262386</t>
  </si>
  <si>
    <t>0,09*1,8 'Přepočtené koeficientem množství</t>
  </si>
  <si>
    <t>675958964</t>
  </si>
  <si>
    <t>1489495705</t>
  </si>
  <si>
    <t>B2</t>
  </si>
  <si>
    <t>IP12</t>
  </si>
  <si>
    <t>E1</t>
  </si>
  <si>
    <t>-716063858</t>
  </si>
  <si>
    <t>40445625</t>
  </si>
  <si>
    <t>informativní značky provozní IP8, IP9, IP11-IP13 500x700mm</t>
  </si>
  <si>
    <t>-149108163</t>
  </si>
  <si>
    <t>40445647</t>
  </si>
  <si>
    <t>dodatkové tabulky E1, E2a,b , E6, E9, E10 E12c, E17 500x500mm</t>
  </si>
  <si>
    <t>262515850</t>
  </si>
  <si>
    <t>-1513544280</t>
  </si>
  <si>
    <t>-1202954213</t>
  </si>
  <si>
    <t>-1296888075</t>
  </si>
  <si>
    <t>-1138208087</t>
  </si>
  <si>
    <t>702102452</t>
  </si>
  <si>
    <t>SO 301-5 - Odvodnění komunikací</t>
  </si>
  <si>
    <t>0,6*1,0*3,0</t>
  </si>
  <si>
    <t>1,0*2*3,0</t>
  </si>
  <si>
    <t>1,008*5 'Přepočtené koeficientem množství</t>
  </si>
  <si>
    <t>1,008*1,8 'Přepočtené koeficientem množství</t>
  </si>
  <si>
    <t>0,18+0,828</t>
  </si>
  <si>
    <t>1,8-1,008</t>
  </si>
  <si>
    <t>0,6*0,46*3,0</t>
  </si>
  <si>
    <t>0,828*2 'Přepočtené koeficientem množství</t>
  </si>
  <si>
    <t>0,6*0,1*3,0</t>
  </si>
  <si>
    <t>-1934507786</t>
  </si>
  <si>
    <t>-1552957466</t>
  </si>
  <si>
    <t>1803522199</t>
  </si>
  <si>
    <t>270449300</t>
  </si>
  <si>
    <t>-1062960407</t>
  </si>
  <si>
    <t>1345414469</t>
  </si>
  <si>
    <t>-167566598</t>
  </si>
  <si>
    <t>-759090765</t>
  </si>
  <si>
    <t>-1035323876</t>
  </si>
  <si>
    <t>-1828558777</t>
  </si>
  <si>
    <t>VRN-5 - VRN</t>
  </si>
  <si>
    <t>SO 401 - Veřejné osvětlení přechodů pro chodce</t>
  </si>
  <si>
    <t>Česká Kamenice</t>
  </si>
  <si>
    <t>Ing. Ivan Menhard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</si>
  <si>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</si>
  <si>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</si>
  <si>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</si>
  <si>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</si>
  <si>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741</t>
  </si>
  <si>
    <t>Elektroinstalace - silnoproud</t>
  </si>
  <si>
    <t>741122122</t>
  </si>
  <si>
    <t>Montáž kabel Cu plný kulatý žíla 3x1,5 až 6 mm2 zatažený v trubkách (např. CYKY)</t>
  </si>
  <si>
    <t>190792330</t>
  </si>
  <si>
    <t>Montáž kabelů měděných bez ukončení uložených v trubkách zatažených plných kulatých nebo bezhalogenových (např. CYKY) počtu a průřezu žil 3x1,5 až 6 mm2</t>
  </si>
  <si>
    <t>https://podminky.urs.cz/item/CS_URS_2022_02/741122122</t>
  </si>
  <si>
    <t>1*(6+2)+5*(6+3)</t>
  </si>
  <si>
    <t>34111030</t>
  </si>
  <si>
    <t>kabel instalační jádro Cu plné izolace PVC plášť PVC 450/750V (CYKY) 3x1,5mm2</t>
  </si>
  <si>
    <t>-697037619</t>
  </si>
  <si>
    <t>Poznámka k položce:
kabel uvnitř stožáru</t>
  </si>
  <si>
    <t>53*1,1 'Přepočtené koeficientem množství</t>
  </si>
  <si>
    <t>741122133</t>
  </si>
  <si>
    <t>Montáž kabel Cu plný kulatý žíla 4x10 mm2 zatažený v trubkách (např. CYKY)</t>
  </si>
  <si>
    <t>-969306</t>
  </si>
  <si>
    <t>Montáž kabelů měděných bez ukončení uložených v trubkách zatažených plných kulatých nebo bezhalogenových (např. CYKY) počtu a průřezu žil 4x10 mm2</t>
  </si>
  <si>
    <t>https://podminky.urs.cz/item/CS_URS_2022_02/741122133</t>
  </si>
  <si>
    <t>34111076</t>
  </si>
  <si>
    <t>kabel instalační jádro Cu plné izolace PVC plášť PVC 450/750V (CYKY) 4x10mm2</t>
  </si>
  <si>
    <t>1850328399</t>
  </si>
  <si>
    <t>70*1,1 'Přepočtené koeficientem množství</t>
  </si>
  <si>
    <t>741123311</t>
  </si>
  <si>
    <t>Montáž kabel Al plný nebo laněný kulatý žíla 4x10 až 16 mm2 uložený pevně (např. AYKY)</t>
  </si>
  <si>
    <t>-1925698638</t>
  </si>
  <si>
    <t>Montáž kabelů hliníkových bez ukončení uložených pevně plných nebo laněných kulatých (např. AYKY) počtu a průřezu žil 4x16 mm2</t>
  </si>
  <si>
    <t>https://podminky.urs.cz/item/CS_URS_2022_02/741123311</t>
  </si>
  <si>
    <t>34112316</t>
  </si>
  <si>
    <t>kabel instalační jádro Al plné izolace PVC plášť PVC 450/750V (AYKY) 4x16mm2</t>
  </si>
  <si>
    <t>489155589</t>
  </si>
  <si>
    <t>741132133</t>
  </si>
  <si>
    <t>Ukončení kabelů 4x16 mm2 smršťovací záklopkou nebo páskem bez letování</t>
  </si>
  <si>
    <t>-15181957</t>
  </si>
  <si>
    <t>Ukončení kabelů smršťovací záklopkou nebo páskou se zapojením bez letování, počtu a průřezu žil 4x16 mm2</t>
  </si>
  <si>
    <t>https://podminky.urs.cz/item/CS_URS_2022_02/741132133</t>
  </si>
  <si>
    <t>1229533</t>
  </si>
  <si>
    <t>SMRST. ROZDEL. HLAVA EN 4.1 /14413516/</t>
  </si>
  <si>
    <t>materiály online</t>
  </si>
  <si>
    <t>325963854</t>
  </si>
  <si>
    <t>741373002</t>
  </si>
  <si>
    <t>Montáž svítidlo výbojkové průmyslové stropní na výložník</t>
  </si>
  <si>
    <t>-78665235</t>
  </si>
  <si>
    <t>Montáž svítidel výbojkových se zapojením vodičů průmyslových nebo venkovních na výložník</t>
  </si>
  <si>
    <t>https://podminky.urs.cz/item/CS_URS_2022_02/741373002</t>
  </si>
  <si>
    <t>348svit-P</t>
  </si>
  <si>
    <t>P - svítidlo ESS70 16 48W optika ATW-pro přechody pravá</t>
  </si>
  <si>
    <t>-741344191</t>
  </si>
  <si>
    <t>P - svítidlo ESS70 16 48W optika ATW-pro přechody pravá, 
48W, 5760 lm, 4000 K, IP66, IK10</t>
  </si>
  <si>
    <t>Poznámka k položce:
výběr svítidla určen provozovatelem</t>
  </si>
  <si>
    <t>348svit-L</t>
  </si>
  <si>
    <t>L - svítidlo ESS70 16 48W optika ATW-pro přechody levá</t>
  </si>
  <si>
    <t>-945727326</t>
  </si>
  <si>
    <t>L - svítidlo ESS70 16 48W optika ATW-pro přechody levá, 
48W, 5760 lm, 4000 K, IP66, IK10</t>
  </si>
  <si>
    <t>741410041</t>
  </si>
  <si>
    <t>Montáž vodič uzemňovací drát nebo lano D do 10 mm v městské zástavbě</t>
  </si>
  <si>
    <t>1990046732</t>
  </si>
  <si>
    <t>Montáž uzemňovacího vedení s upevněním, propojením a připojením pomocí svorek v zemi s izolací spojů drátu nebo lana Ø do 10 mm v městské zástavbě</t>
  </si>
  <si>
    <t>https://podminky.urs.cz/item/CS_URS_2022_02/741410041</t>
  </si>
  <si>
    <t>35441073</t>
  </si>
  <si>
    <t>drát D 10mm FeZn</t>
  </si>
  <si>
    <t>1113749803</t>
  </si>
  <si>
    <t>65/1,61</t>
  </si>
  <si>
    <t>40,373*1,05 'Přepočtené koeficientem množství</t>
  </si>
  <si>
    <t>741420020</t>
  </si>
  <si>
    <t>Montáž svorka hromosvodná s jedním šroubem</t>
  </si>
  <si>
    <t>-2096482498</t>
  </si>
  <si>
    <t>Montáž hromosvodného vedení svorek s jedním šroubem</t>
  </si>
  <si>
    <t>https://podminky.urs.cz/item/CS_URS_2022_02/741420020</t>
  </si>
  <si>
    <t>35442029</t>
  </si>
  <si>
    <t>svorka uzemnění nerez univerzální</t>
  </si>
  <si>
    <t>1117669984</t>
  </si>
  <si>
    <t>35442036</t>
  </si>
  <si>
    <t>svorka uzemnění nerez připojovací</t>
  </si>
  <si>
    <t>2097708885</t>
  </si>
  <si>
    <t>741810002</t>
  </si>
  <si>
    <t>Celková prohlídka elektrického rozvodu a zařízení přes 100 000 do 500 000,- Kč</t>
  </si>
  <si>
    <t>-1316297430</t>
  </si>
  <si>
    <t>Zkoušky a prohlídky elektrických rozvodů a zařízení celková prohlídka a vyhotovení revizní zprávy pro objem montážních prací přes 100 do 500 tis. Kč</t>
  </si>
  <si>
    <t>https://podminky.urs.cz/item/CS_URS_2022_02/741810002</t>
  </si>
  <si>
    <t>998741101</t>
  </si>
  <si>
    <t>Přesun hmot tonážní pro silnoproud v objektech v do 6 m</t>
  </si>
  <si>
    <t>-2096889020</t>
  </si>
  <si>
    <t>Přesun hmot pro silnoproud stanovený z hmotnosti přesunovaného materiálu vodorovná dopravní vzdálenost do 50 m v objektech výšky do 6 m</t>
  </si>
  <si>
    <t>https://podminky.urs.cz/item/CS_URS_2022_02/998741101</t>
  </si>
  <si>
    <t>998741193</t>
  </si>
  <si>
    <t>Příplatek k přesunu hmot tonážní 741 za zvětšený přesun do 500 m</t>
  </si>
  <si>
    <t>-1572761799</t>
  </si>
  <si>
    <t>Přesun hmot pro silnoproud stanovený z hmotnosti přesunovaného materiálu Příplatek k ceně za zvětšený přesun přes vymezenou největší dopravní vzdálenost do 500 m</t>
  </si>
  <si>
    <t>https://podminky.urs.cz/item/CS_URS_2022_02/998741193</t>
  </si>
  <si>
    <t>Práce a dodávky M</t>
  </si>
  <si>
    <t>21-M</t>
  </si>
  <si>
    <t>Elektromontáže</t>
  </si>
  <si>
    <t>210204011</t>
  </si>
  <si>
    <t>Montáž stožárů osvětlení ocelových samostatně stojících délky do 12 m</t>
  </si>
  <si>
    <t>64</t>
  </si>
  <si>
    <t>-396855798</t>
  </si>
  <si>
    <t>Montáž stožárů osvětlení ocelových samostatně stojících, délky do 12 m</t>
  </si>
  <si>
    <t>https://podminky.urs.cz/item/CS_URS_2022_02/210204011</t>
  </si>
  <si>
    <t>1290026</t>
  </si>
  <si>
    <t>STOZAR PRO PRECHODY PB 6-133/108/89 Z</t>
  </si>
  <si>
    <t>128</t>
  </si>
  <si>
    <t>1928720909</t>
  </si>
  <si>
    <t>1290530</t>
  </si>
  <si>
    <t>OCHRANNA MANZETA PLAST. OMP 133</t>
  </si>
  <si>
    <t>256</t>
  </si>
  <si>
    <t>971747521</t>
  </si>
  <si>
    <t>1290027</t>
  </si>
  <si>
    <t>STOZAR PRO PRECHODY PC 6-159/133/114 Z</t>
  </si>
  <si>
    <t>1157041514</t>
  </si>
  <si>
    <t>1290532</t>
  </si>
  <si>
    <t>OCHRANNA MANZETA PLAST. OMP 159</t>
  </si>
  <si>
    <t>-1150326545</t>
  </si>
  <si>
    <t>58346122</t>
  </si>
  <si>
    <t>drť teracová bílá frakce 2/4</t>
  </si>
  <si>
    <t>625485110</t>
  </si>
  <si>
    <t>2,2*(1*0,6*3,14*(0,315-0,133)^2/4+5*0,8*3,14*(0,315-0,159)^2/4)</t>
  </si>
  <si>
    <t>210204100</t>
  </si>
  <si>
    <t>Montáž výložníků osvětlení jednoramenných nástěnných hmotnosti do 35 kg</t>
  </si>
  <si>
    <t>2094884604</t>
  </si>
  <si>
    <t>Montáž výložníků osvětlení jednoramenných nástěnných, hmotnosti do 35 kg</t>
  </si>
  <si>
    <t>https://podminky.urs.cz/item/CS_URS_2022_02/210204100</t>
  </si>
  <si>
    <t>1290030</t>
  </si>
  <si>
    <t>VYLOZNIK PRO PRECHODY PDB 1-2000/89 Z</t>
  </si>
  <si>
    <t>297452198</t>
  </si>
  <si>
    <t>1290032</t>
  </si>
  <si>
    <t>VYLOZNIK PRO PRECHODY PDC 1-3000/114 Z</t>
  </si>
  <si>
    <t>-335037555</t>
  </si>
  <si>
    <t>210204201</t>
  </si>
  <si>
    <t>Montáž elektrovýzbroje stožárů osvětlení 1 okruh</t>
  </si>
  <si>
    <t>5369567</t>
  </si>
  <si>
    <t>https://podminky.urs.cz/item/CS_URS_2022_02/210204201</t>
  </si>
  <si>
    <t>1208934</t>
  </si>
  <si>
    <t>VYZBROJ STOZAROVA SV 6.16.4</t>
  </si>
  <si>
    <t>1704001922</t>
  </si>
  <si>
    <t>46-M</t>
  </si>
  <si>
    <t>Zemní práce při extr.mont.pracích</t>
  </si>
  <si>
    <t>460010002</t>
  </si>
  <si>
    <t>Vytyčení trasy vedení vzdušného sdělovacího nebo ovládacího podél silnice</t>
  </si>
  <si>
    <t>km</t>
  </si>
  <si>
    <t>-518550805</t>
  </si>
  <si>
    <t>Vytyčení trasy vedení vzdušného (nadzemního) sdělovacího nebo ovládacího podél silnice</t>
  </si>
  <si>
    <t>https://podminky.urs.cz/item/CS_URS_2022_02/460010002</t>
  </si>
  <si>
    <t>460131114</t>
  </si>
  <si>
    <t>Hloubení nezapažených jam při elektromontážích ručně v hornině tř II skupiny 4</t>
  </si>
  <si>
    <t>978474693</t>
  </si>
  <si>
    <t>Hloubení nezapažených jam ručně včetně urovnání dna s přemístěním výkopku do vzdálenosti 3 m od okraje jámy nebo s naložením na dopravní prostředek v hornině třídy těžitelnosti II skupiny 4</t>
  </si>
  <si>
    <t>https://podminky.urs.cz/item/CS_URS_2022_02/460131114</t>
  </si>
  <si>
    <t>Poznámka k položce:
ruční výkopy z důvodu souběhu stávajících sítí</t>
  </si>
  <si>
    <t>6*1,2*0,6*0,6</t>
  </si>
  <si>
    <t>460161173</t>
  </si>
  <si>
    <t>Hloubení kabelových rýh ručně š 35 cm hl 80 cm v hornině tř II skupiny 4</t>
  </si>
  <si>
    <t>631500650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</si>
  <si>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II skupiny 4</t>
  </si>
  <si>
    <t>https://podminky.urs.cz/item/CS_URS_2022_02/460161173</t>
  </si>
  <si>
    <t>460242221</t>
  </si>
  <si>
    <t>Provizorní zajištění kabelů ve výkopech při jejich souběhu</t>
  </si>
  <si>
    <t>39791624</t>
  </si>
  <si>
    <t>Provizorní zajištění inženýrských sítí ve výkopech kabelů při souběhu</t>
  </si>
  <si>
    <t>https://podminky.urs.cz/item/CS_URS_2022_02/460242221</t>
  </si>
  <si>
    <t>460341112</t>
  </si>
  <si>
    <t>Vodorovné přemístění horniny jakékoliv třídy dopravními prostředky při elektromontážích přes 50 do 500 m</t>
  </si>
  <si>
    <t>-1989481365</t>
  </si>
  <si>
    <t>Vodorovné přemístění (odvoz) horniny dopravními prostředky včetně složení, bez naložení a rozprostření jakékoliv třídy, na vzdálenost přes 50 do 500 m</t>
  </si>
  <si>
    <t>https://podminky.urs.cz/item/CS_URS_2022_02/460341112</t>
  </si>
  <si>
    <t>460341113</t>
  </si>
  <si>
    <t>Vodorovné přemístění horniny jakékoliv třídy dopravními prostředky při elektromontážích přes 500 do 1000 m</t>
  </si>
  <si>
    <t>7745982</t>
  </si>
  <si>
    <t>Vodorovné přemístění (odvoz) horniny dopravními prostředky včetně složení, bez naložení a rozprostření jakékoliv třídy, na vzdálenost přes 500 do 1000 m</t>
  </si>
  <si>
    <t>https://podminky.urs.cz/item/CS_URS_2022_02/460341113</t>
  </si>
  <si>
    <t>460341121</t>
  </si>
  <si>
    <t>Příplatek k vodorovnému přemístění horniny dopravními prostředky při elektromontážích za každých dalších i započatých 1000 m</t>
  </si>
  <si>
    <t>-1730045112</t>
  </si>
  <si>
    <t>Vodorovné přemístění (odvoz) horniny dopravními prostředky včetně složení, bez naložení a rozprostření jakékoliv třídy, na vzdálenost Příplatek k ceně -1113 za každých dalších i započatých 1000 m</t>
  </si>
  <si>
    <t>https://podminky.urs.cz/item/CS_URS_2022_02/460341121</t>
  </si>
  <si>
    <t>20*4,483</t>
  </si>
  <si>
    <t>460361111</t>
  </si>
  <si>
    <t>Poplatek za uložení zeminy na skládce (skládkovné) kód odpadu 17 05 04</t>
  </si>
  <si>
    <t>-596758860</t>
  </si>
  <si>
    <t>Poplatek (skládkovné) za uložení zeminy na skládce zatříděné do Katalogu odpadů pod kódem 17 05 04</t>
  </si>
  <si>
    <t>https://podminky.urs.cz/item/CS_URS_2022_02/460361111</t>
  </si>
  <si>
    <t>4,483*2,2</t>
  </si>
  <si>
    <t>460371113</t>
  </si>
  <si>
    <t>Naložení výkopku při elektromontážích ručně z hornin třídy II skupiny 4 a 5</t>
  </si>
  <si>
    <t>-1766286383</t>
  </si>
  <si>
    <t>Naložení výkopku ručně z hornin třídy těžitelnosti II skupiny 4 až 5</t>
  </si>
  <si>
    <t>https://podminky.urs.cz/item/CS_URS_2022_02/460371113</t>
  </si>
  <si>
    <t>Poznámka k položce:
přebytečná hornina po provedení základů stožárů a obetonování chrániček</t>
  </si>
  <si>
    <t>6*(0,6*0,6*0,6+0,4*3,14*0,315^2/4)+20*0,5*0,3</t>
  </si>
  <si>
    <t>460391124</t>
  </si>
  <si>
    <t>Zásyp jam při elektromontážích ručně se zhutněním z hornin třídy II skupiny 4</t>
  </si>
  <si>
    <t>857716255</t>
  </si>
  <si>
    <t>Zásyp jam ručně s uložením výkopku ve vrstvách a úpravou povrchu s přemístění sypaniny ze vzdálenosti do 10 m se zhutněním z horniny třídy těžitelnosti II skupiny 4</t>
  </si>
  <si>
    <t>https://podminky.urs.cz/item/CS_URS_2022_02/460391124</t>
  </si>
  <si>
    <t>6*((1,2-0,6)*0,6*0,6-0,4*3,14*0,315^2/4)</t>
  </si>
  <si>
    <t>460431193</t>
  </si>
  <si>
    <t>Zásyp kabelových rýh ručně se zhutněním š 35 cm hl 90 cm z horniny tř II skupiny 4</t>
  </si>
  <si>
    <t>527450355</t>
  </si>
  <si>
    <t>Zásyp kabelových rýh ručně s přemístění sypaniny ze vzdálenosti do 10 m, s uložením výkopku ve vrstvách včetně zhutnění a úpravy povrchu šířky 35 cm hloubky 90 cm z horniny třídy těžitelnosti II skupiny 4</t>
  </si>
  <si>
    <t>https://podminky.urs.cz/item/CS_URS_2022_02/460431193</t>
  </si>
  <si>
    <t>460641111</t>
  </si>
  <si>
    <t>Základové konstrukce při elektromontážích z monolitického betonu tř. C 8/10</t>
  </si>
  <si>
    <t>-710195597</t>
  </si>
  <si>
    <t>Základové konstrukce základ bez bednění do rostlé zeminy z monolitického betonu tř. C 8/10</t>
  </si>
  <si>
    <t>https://podminky.urs.cz/item/CS_URS_2022_02/460641111</t>
  </si>
  <si>
    <t>Poznámka k položce:
obsyb pouzdrových základů stožárů a chrániček pod vozovkou
součástí položky (TOV) je dodávka betonu</t>
  </si>
  <si>
    <t>6*0,6*0,6*0,6+20*0,5*0,3</t>
  </si>
  <si>
    <t>28661037</t>
  </si>
  <si>
    <t>roura šachtová PVC s hrdlem dno DN 315 dl 3m</t>
  </si>
  <si>
    <t>-7979952</t>
  </si>
  <si>
    <t>6*(3/2)</t>
  </si>
  <si>
    <t>460661511</t>
  </si>
  <si>
    <t>Kabelové lože z písku pro kabely nn kryté plastovou fólií š lože do 25 cm</t>
  </si>
  <si>
    <t>1774073257</t>
  </si>
  <si>
    <t>Kabelové lože z písku včetně podsypu, zhutnění a urovnání povrchu pro kabely nn zakryté plastovou fólií, šířky do 25 cm</t>
  </si>
  <si>
    <t>https://podminky.urs.cz/item/CS_URS_2022_02/460661511</t>
  </si>
  <si>
    <t>Poznámka k položce:
součástí položky (TOV) je dodávka písku a folie
místo písku použitý prohozený výkopek</t>
  </si>
  <si>
    <t>460791212</t>
  </si>
  <si>
    <t>Montáž trubek ochranných plastových uložených volně do rýhy ohebných přes 32 do 50 mm</t>
  </si>
  <si>
    <t>-585467306</t>
  </si>
  <si>
    <t>Montáž trubek ochranných uložených volně do rýhy plastových ohebných, vnitřního průměru přes 32 do 50 mm</t>
  </si>
  <si>
    <t>https://podminky.urs.cz/item/CS_URS_2022_02/460791212</t>
  </si>
  <si>
    <t>34571351</t>
  </si>
  <si>
    <t>trubka elektroinstalační ohebná dvouplášťová korugovaná (chránička) D 41/50mm, HDPE+LDPE</t>
  </si>
  <si>
    <t>-1168655476</t>
  </si>
  <si>
    <t>460921111</t>
  </si>
  <si>
    <t>Vyspravení krytu komunikací bezesparých po překopech při elektromontážích kamenivem těženým tl 3 cm</t>
  </si>
  <si>
    <t>182463211</t>
  </si>
  <si>
    <t>Vyspravení krytu po překopech bezesparých pro pokládání kabelů, včetně rozprostření, urovnání a zhutnění podkladu kamenivem těženým tloušťky 3 cm</t>
  </si>
  <si>
    <t>https://podminky.urs.cz/item/CS_URS_2022_02/460921111</t>
  </si>
  <si>
    <t>460921122</t>
  </si>
  <si>
    <t>Vyspravení krytu komunikací po překopech při elektromontážích asfaltovým betonem tl 6 cm</t>
  </si>
  <si>
    <t>-1634746363</t>
  </si>
  <si>
    <t>Vyspravení krytu po překopech bezesparých pro pokládání kabelů, včetně rozprostření, urovnání a zhutnění podkladu asfaltovým betonem tloušťky 6 cm</t>
  </si>
  <si>
    <t>https://podminky.urs.cz/item/CS_URS_2022_02/460921122</t>
  </si>
  <si>
    <t>468011112</t>
  </si>
  <si>
    <t>Odstranění podkladu nebo krytu komunikace při elektromontážích z kameniva těženého tl přes 10 do 20 cm</t>
  </si>
  <si>
    <t>-1216684308</t>
  </si>
  <si>
    <t>Odstranění podkladů nebo krytů komunikací včetně rozpojení na kusy a zarovnání styčné spáry z kameniva těženého, tloušťky přes 10 do 20 cm</t>
  </si>
  <si>
    <t>https://podminky.urs.cz/item/CS_URS_2022_02/468011112</t>
  </si>
  <si>
    <t>20*0,5</t>
  </si>
  <si>
    <t>468011142</t>
  </si>
  <si>
    <t>Odstranění podkladu nebo krytu komunikace při elektromontážích ze živice tl přes 5 do 10 cm</t>
  </si>
  <si>
    <t>-2114776565</t>
  </si>
  <si>
    <t>Odstranění podkladů nebo krytů komunikací včetně rozpojení na kusy a zarovnání styčné spáry ze živice, tloušťky přes 5 do 10 cm</t>
  </si>
  <si>
    <t>https://podminky.urs.cz/item/CS_URS_2022_02/468011142</t>
  </si>
  <si>
    <t>468041122</t>
  </si>
  <si>
    <t>Řezání živičného podkladu nebo krytu při elektromontážích hl přes 5 do 10 cm</t>
  </si>
  <si>
    <t>-929360408</t>
  </si>
  <si>
    <t>Řezání spár v podkladu nebo krytu živičném, tloušťky přes 5 do 10 cm</t>
  </si>
  <si>
    <t>https://podminky.urs.cz/item/CS_URS_2022_02/468041122</t>
  </si>
  <si>
    <t>20*2</t>
  </si>
  <si>
    <t>469981111</t>
  </si>
  <si>
    <t>Přesun hmot pro pomocné stavební práce při elektromotážích</t>
  </si>
  <si>
    <t>-1253070397</t>
  </si>
  <si>
    <t>Přesun hmot pro pomocné stavební práce při elektromontážích dopravní vzdálenost do 1 000 m</t>
  </si>
  <si>
    <t>https://podminky.urs.cz/item/CS_URS_2022_02/469981111</t>
  </si>
  <si>
    <t>HZS1212</t>
  </si>
  <si>
    <t>Hodinová zúčtovací sazba kopáč</t>
  </si>
  <si>
    <t>-69628902</t>
  </si>
  <si>
    <t>Hodinové zúčtovací sazby profesí HSV zemní a pomocné práce kopáč</t>
  </si>
  <si>
    <t>https://podminky.urs.cz/item/CS_URS_2022_02/HZS1212</t>
  </si>
  <si>
    <t>Poznámka k položce:
práce neuvedené v jiných položkách</t>
  </si>
  <si>
    <t>HZS2231</t>
  </si>
  <si>
    <t>Hodinová zúčtovací sazba elektrikář</t>
  </si>
  <si>
    <t>1571175984</t>
  </si>
  <si>
    <t>Hodinové zúčtovací sazby profesí PSV provádění stavebních instalací elektrikář</t>
  </si>
  <si>
    <t>https://podminky.urs.cz/item/CS_URS_2022_02/HZS2231</t>
  </si>
  <si>
    <t>HZS4131</t>
  </si>
  <si>
    <t>Hodinová zúčtovací sazba jeřábník</t>
  </si>
  <si>
    <t>-67060096</t>
  </si>
  <si>
    <t>Hodinové zúčtovací sazby ostatních profesí obsluha stavebních strojů a zařízení jeřábník</t>
  </si>
  <si>
    <t>https://podminky.urs.cz/item/CS_URS_2022_02/HZS4131</t>
  </si>
  <si>
    <t>011002000</t>
  </si>
  <si>
    <t>Průzkumné práce</t>
  </si>
  <si>
    <t>ks</t>
  </si>
  <si>
    <t>-1426681829</t>
  </si>
  <si>
    <t>https://podminky.urs.cz/item/CS_URS_2022_02/011002000</t>
  </si>
  <si>
    <t>012203000</t>
  </si>
  <si>
    <t>Geodetické práce při provádění stavby</t>
  </si>
  <si>
    <t>-860257096</t>
  </si>
  <si>
    <t>https://podminky.urs.cz/item/CS_URS_2022_02/012203000</t>
  </si>
  <si>
    <t>119007075</t>
  </si>
  <si>
    <t>59</t>
  </si>
  <si>
    <t>1861318897</t>
  </si>
  <si>
    <t>-1271235138</t>
  </si>
  <si>
    <t>61</t>
  </si>
  <si>
    <t>075103000</t>
  </si>
  <si>
    <t>Ochranná pásma elektrického vedení</t>
  </si>
  <si>
    <t>-221905841</t>
  </si>
  <si>
    <t>https://podminky.urs.cz/item/CS_URS_2022_02/075103000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</si>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</sst>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2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2" fillId="0" borderId="22" xfId="0" applyFont="1" applyBorder="1" applyAlignment="1" applyProtection="1">
      <alignment horizontal="center" vertical="center"/>
      <protection locked="0"/>
    </xf>
    <xf numFmtId="49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center" vertical="center" wrapText="1"/>
      <protection locked="0"/>
    </xf>
    <xf numFmtId="167" fontId="42" fillId="0" borderId="22" xfId="0" applyNumberFormat="1" applyFont="1" applyBorder="1" applyAlignment="1" applyProtection="1">
      <alignment vertical="center"/>
      <protection locked="0"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 locked="0"/>
    </xf>
    <xf numFmtId="0" fontId="43" fillId="0" borderId="3" xfId="0" applyFont="1" applyBorder="1" applyAlignment="1">
      <alignment vertical="center"/>
    </xf>
    <xf numFmtId="0" fontId="42" fillId="2" borderId="18" xfId="0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4" xfId="0" applyBorder="1" applyAlignment="1">
      <alignment vertical="top"/>
    </xf>
    <xf numFmtId="0" fontId="45" fillId="0" borderId="24" xfId="0" applyFont="1" applyBorder="1" applyAlignment="1">
      <alignment horizontal="left"/>
    </xf>
    <xf numFmtId="0" fontId="48" fillId="0" borderId="24" xfId="0" applyFont="1" applyBorder="1"/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customXml" Target="../customXml/item1.xml" /><Relationship Id="rId30" Type="http://schemas.openxmlformats.org/officeDocument/2006/relationships/customXml" Target="../customXml/item2.xml" /><Relationship Id="rId31" Type="http://schemas.openxmlformats.org/officeDocument/2006/relationships/customXml" Target="../customXml/item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5231112" TargetMode="External" /><Relationship Id="rId2" Type="http://schemas.openxmlformats.org/officeDocument/2006/relationships/hyperlink" Target="https://podminky.urs.cz/item/CS_URS_2022_02/915621111" TargetMode="External" /><Relationship Id="rId3" Type="http://schemas.openxmlformats.org/officeDocument/2006/relationships/hyperlink" Target="https://podminky.urs.cz/item/CS_URS_2022_02/998223011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4101" TargetMode="External" /><Relationship Id="rId2" Type="http://schemas.openxmlformats.org/officeDocument/2006/relationships/hyperlink" Target="https://podminky.urs.cz/item/CS_URS_2022_02/151101101" TargetMode="External" /><Relationship Id="rId3" Type="http://schemas.openxmlformats.org/officeDocument/2006/relationships/hyperlink" Target="https://podminky.urs.cz/item/CS_URS_2022_02/151101111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71201231" TargetMode="External" /><Relationship Id="rId7" Type="http://schemas.openxmlformats.org/officeDocument/2006/relationships/hyperlink" Target="https://podminky.urs.cz/item/CS_URS_2022_02/171251201" TargetMode="External" /><Relationship Id="rId8" Type="http://schemas.openxmlformats.org/officeDocument/2006/relationships/hyperlink" Target="https://podminky.urs.cz/item/CS_URS_2022_02/174151101" TargetMode="External" /><Relationship Id="rId9" Type="http://schemas.openxmlformats.org/officeDocument/2006/relationships/hyperlink" Target="https://podminky.urs.cz/item/CS_URS_2022_02/175151101" TargetMode="External" /><Relationship Id="rId10" Type="http://schemas.openxmlformats.org/officeDocument/2006/relationships/hyperlink" Target="https://podminky.urs.cz/item/CS_URS_2022_02/451573111" TargetMode="External" /><Relationship Id="rId11" Type="http://schemas.openxmlformats.org/officeDocument/2006/relationships/hyperlink" Target="https://podminky.urs.cz/item/CS_URS_2022_02/566901132" TargetMode="External" /><Relationship Id="rId12" Type="http://schemas.openxmlformats.org/officeDocument/2006/relationships/hyperlink" Target="https://podminky.urs.cz/item/CS_URS_2022_02/566901161" TargetMode="External" /><Relationship Id="rId13" Type="http://schemas.openxmlformats.org/officeDocument/2006/relationships/hyperlink" Target="https://podminky.urs.cz/item/CS_URS_2022_02/572340111" TargetMode="External" /><Relationship Id="rId14" Type="http://schemas.openxmlformats.org/officeDocument/2006/relationships/hyperlink" Target="https://podminky.urs.cz/item/CS_URS_2022_02/573111113" TargetMode="External" /><Relationship Id="rId15" Type="http://schemas.openxmlformats.org/officeDocument/2006/relationships/hyperlink" Target="https://podminky.urs.cz/item/CS_URS_2022_02/573231108" TargetMode="External" /><Relationship Id="rId16" Type="http://schemas.openxmlformats.org/officeDocument/2006/relationships/hyperlink" Target="https://podminky.urs.cz/item/CS_URS_2022_02/871315221" TargetMode="External" /><Relationship Id="rId17" Type="http://schemas.openxmlformats.org/officeDocument/2006/relationships/hyperlink" Target="https://podminky.urs.cz/item/CS_URS_2022_02/892351111" TargetMode="External" /><Relationship Id="rId18" Type="http://schemas.openxmlformats.org/officeDocument/2006/relationships/hyperlink" Target="https://podminky.urs.cz/item/CS_URS_2022_02/935932418" TargetMode="External" /><Relationship Id="rId19" Type="http://schemas.openxmlformats.org/officeDocument/2006/relationships/hyperlink" Target="https://podminky.urs.cz/item/CS_URS_2022_02/998276101" TargetMode="External" /><Relationship Id="rId20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42503000" TargetMode="External" /><Relationship Id="rId5" Type="http://schemas.openxmlformats.org/officeDocument/2006/relationships/hyperlink" Target="https://podminky.urs.cz/item/CS_URS_2022_02/043154000" TargetMode="External" /><Relationship Id="rId6" Type="http://schemas.openxmlformats.org/officeDocument/2006/relationships/hyperlink" Target="https://podminky.urs.cz/item/CS_URS_2022_02/072103001" TargetMode="External" /><Relationship Id="rId7" Type="http://schemas.openxmlformats.org/officeDocument/2006/relationships/hyperlink" Target="https://podminky.urs.cz/item/CS_URS_2022_02/072103011" TargetMode="External" /><Relationship Id="rId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82" TargetMode="External" /><Relationship Id="rId2" Type="http://schemas.openxmlformats.org/officeDocument/2006/relationships/hyperlink" Target="https://podminky.urs.cz/item/CS_URS_2022_02/113107221" TargetMode="External" /><Relationship Id="rId3" Type="http://schemas.openxmlformats.org/officeDocument/2006/relationships/hyperlink" Target="https://podminky.urs.cz/item/CS_URS_2022_02/113107230" TargetMode="External" /><Relationship Id="rId4" Type="http://schemas.openxmlformats.org/officeDocument/2006/relationships/hyperlink" Target="https://podminky.urs.cz/item/CS_URS_2022_02/113107241" TargetMode="External" /><Relationship Id="rId5" Type="http://schemas.openxmlformats.org/officeDocument/2006/relationships/hyperlink" Target="https://podminky.urs.cz/item/CS_URS_2022_02/113201112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564851011" TargetMode="External" /><Relationship Id="rId8" Type="http://schemas.openxmlformats.org/officeDocument/2006/relationships/hyperlink" Target="https://podminky.urs.cz/item/CS_URS_2022_02/564851111" TargetMode="External" /><Relationship Id="rId9" Type="http://schemas.openxmlformats.org/officeDocument/2006/relationships/hyperlink" Target="https://podminky.urs.cz/item/CS_URS_2022_02/564871011" TargetMode="External" /><Relationship Id="rId10" Type="http://schemas.openxmlformats.org/officeDocument/2006/relationships/hyperlink" Target="https://podminky.urs.cz/item/CS_URS_2022_02/564871111" TargetMode="External" /><Relationship Id="rId11" Type="http://schemas.openxmlformats.org/officeDocument/2006/relationships/hyperlink" Target="https://podminky.urs.cz/item/CS_URS_2022_02/591211111" TargetMode="External" /><Relationship Id="rId12" Type="http://schemas.openxmlformats.org/officeDocument/2006/relationships/hyperlink" Target="https://podminky.urs.cz/item/CS_URS_2022_02/591412111" TargetMode="External" /><Relationship Id="rId13" Type="http://schemas.openxmlformats.org/officeDocument/2006/relationships/hyperlink" Target="https://podminky.urs.cz/item/CS_URS_2022_02/596211112" TargetMode="External" /><Relationship Id="rId14" Type="http://schemas.openxmlformats.org/officeDocument/2006/relationships/hyperlink" Target="https://podminky.urs.cz/item/CS_URS_2022_02/596211114" TargetMode="External" /><Relationship Id="rId15" Type="http://schemas.openxmlformats.org/officeDocument/2006/relationships/hyperlink" Target="https://podminky.urs.cz/item/CS_URS_2022_02/596212211" TargetMode="External" /><Relationship Id="rId16" Type="http://schemas.openxmlformats.org/officeDocument/2006/relationships/hyperlink" Target="https://podminky.urs.cz/item/CS_URS_2022_02/596212214" TargetMode="External" /><Relationship Id="rId17" Type="http://schemas.openxmlformats.org/officeDocument/2006/relationships/hyperlink" Target="https://podminky.urs.cz/item/CS_URS_2022_02/596811220" TargetMode="External" /><Relationship Id="rId18" Type="http://schemas.openxmlformats.org/officeDocument/2006/relationships/hyperlink" Target="https://podminky.urs.cz/item/CS_URS_2022_02/916131113" TargetMode="External" /><Relationship Id="rId19" Type="http://schemas.openxmlformats.org/officeDocument/2006/relationships/hyperlink" Target="https://podminky.urs.cz/item/CS_URS_2022_02/916231213" TargetMode="External" /><Relationship Id="rId20" Type="http://schemas.openxmlformats.org/officeDocument/2006/relationships/hyperlink" Target="https://podminky.urs.cz/item/CS_URS_2022_02/916241113" TargetMode="External" /><Relationship Id="rId21" Type="http://schemas.openxmlformats.org/officeDocument/2006/relationships/hyperlink" Target="https://podminky.urs.cz/item/CS_URS_2022_02/916241213" TargetMode="External" /><Relationship Id="rId22" Type="http://schemas.openxmlformats.org/officeDocument/2006/relationships/hyperlink" Target="https://podminky.urs.cz/item/CS_URS_2022_02/916991121" TargetMode="External" /><Relationship Id="rId23" Type="http://schemas.openxmlformats.org/officeDocument/2006/relationships/hyperlink" Target="https://podminky.urs.cz/item/CS_URS_2022_02/919726122" TargetMode="External" /><Relationship Id="rId24" Type="http://schemas.openxmlformats.org/officeDocument/2006/relationships/hyperlink" Target="https://podminky.urs.cz/item/CS_URS_2022_02/919732211" TargetMode="External" /><Relationship Id="rId25" Type="http://schemas.openxmlformats.org/officeDocument/2006/relationships/hyperlink" Target="https://podminky.urs.cz/item/CS_URS_2022_02/919735113" TargetMode="External" /><Relationship Id="rId26" Type="http://schemas.openxmlformats.org/officeDocument/2006/relationships/hyperlink" Target="https://podminky.urs.cz/item/CS_URS_2022_02/997006006" TargetMode="External" /><Relationship Id="rId27" Type="http://schemas.openxmlformats.org/officeDocument/2006/relationships/hyperlink" Target="https://podminky.urs.cz/item/CS_URS_2022_02/997013847" TargetMode="External" /><Relationship Id="rId28" Type="http://schemas.openxmlformats.org/officeDocument/2006/relationships/hyperlink" Target="https://podminky.urs.cz/item/CS_URS_2022_02/997221551" TargetMode="External" /><Relationship Id="rId29" Type="http://schemas.openxmlformats.org/officeDocument/2006/relationships/hyperlink" Target="https://podminky.urs.cz/item/CS_URS_2022_02/997221559" TargetMode="External" /><Relationship Id="rId30" Type="http://schemas.openxmlformats.org/officeDocument/2006/relationships/hyperlink" Target="https://podminky.urs.cz/item/CS_URS_2022_02/997221561" TargetMode="External" /><Relationship Id="rId31" Type="http://schemas.openxmlformats.org/officeDocument/2006/relationships/hyperlink" Target="https://podminky.urs.cz/item/CS_URS_2022_02/997221569" TargetMode="External" /><Relationship Id="rId32" Type="http://schemas.openxmlformats.org/officeDocument/2006/relationships/hyperlink" Target="https://podminky.urs.cz/item/CS_URS_2022_02/997221611" TargetMode="External" /><Relationship Id="rId33" Type="http://schemas.openxmlformats.org/officeDocument/2006/relationships/hyperlink" Target="https://podminky.urs.cz/item/CS_URS_2022_02/998223011" TargetMode="External" /><Relationship Id="rId34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91211111" TargetMode="External" /><Relationship Id="rId2" Type="http://schemas.openxmlformats.org/officeDocument/2006/relationships/hyperlink" Target="https://podminky.urs.cz/item/CS_URS_2022_02/591412111" TargetMode="External" /><Relationship Id="rId3" Type="http://schemas.openxmlformats.org/officeDocument/2006/relationships/hyperlink" Target="https://podminky.urs.cz/item/CS_URS_2022_02/998223011" TargetMode="External" /><Relationship Id="rId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4101" TargetMode="External" /><Relationship Id="rId2" Type="http://schemas.openxmlformats.org/officeDocument/2006/relationships/hyperlink" Target="https://podminky.urs.cz/item/CS_URS_2022_02/139911121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451573111" TargetMode="External" /><Relationship Id="rId12" Type="http://schemas.openxmlformats.org/officeDocument/2006/relationships/hyperlink" Target="https://podminky.urs.cz/item/CS_URS_2022_02/566901132" TargetMode="External" /><Relationship Id="rId13" Type="http://schemas.openxmlformats.org/officeDocument/2006/relationships/hyperlink" Target="https://podminky.urs.cz/item/CS_URS_2022_02/566901161" TargetMode="External" /><Relationship Id="rId14" Type="http://schemas.openxmlformats.org/officeDocument/2006/relationships/hyperlink" Target="https://podminky.urs.cz/item/CS_URS_2022_02/572340111" TargetMode="External" /><Relationship Id="rId15" Type="http://schemas.openxmlformats.org/officeDocument/2006/relationships/hyperlink" Target="https://podminky.urs.cz/item/CS_URS_2022_02/573111113" TargetMode="External" /><Relationship Id="rId16" Type="http://schemas.openxmlformats.org/officeDocument/2006/relationships/hyperlink" Target="https://podminky.urs.cz/item/CS_URS_2022_02/573231108" TargetMode="External" /><Relationship Id="rId17" Type="http://schemas.openxmlformats.org/officeDocument/2006/relationships/hyperlink" Target="https://podminky.urs.cz/item/CS_URS_2022_02/871315221" TargetMode="External" /><Relationship Id="rId18" Type="http://schemas.openxmlformats.org/officeDocument/2006/relationships/hyperlink" Target="https://podminky.urs.cz/item/CS_URS_2022_02/892351111" TargetMode="External" /><Relationship Id="rId19" Type="http://schemas.openxmlformats.org/officeDocument/2006/relationships/hyperlink" Target="https://podminky.urs.cz/item/CS_URS_2022_02/895941301" TargetMode="External" /><Relationship Id="rId20" Type="http://schemas.openxmlformats.org/officeDocument/2006/relationships/hyperlink" Target="https://podminky.urs.cz/item/CS_URS_2022_02/895941314" TargetMode="External" /><Relationship Id="rId21" Type="http://schemas.openxmlformats.org/officeDocument/2006/relationships/hyperlink" Target="https://podminky.urs.cz/item/CS_URS_2022_02/895941322" TargetMode="External" /><Relationship Id="rId22" Type="http://schemas.openxmlformats.org/officeDocument/2006/relationships/hyperlink" Target="https://podminky.urs.cz/item/CS_URS_2022_02/899204112" TargetMode="External" /><Relationship Id="rId23" Type="http://schemas.openxmlformats.org/officeDocument/2006/relationships/hyperlink" Target="https://podminky.urs.cz/item/CS_URS_2022_02/899204211" TargetMode="External" /><Relationship Id="rId24" Type="http://schemas.openxmlformats.org/officeDocument/2006/relationships/hyperlink" Target="https://podminky.urs.cz/item/CS_URS_2022_02/935932418" TargetMode="External" /><Relationship Id="rId25" Type="http://schemas.openxmlformats.org/officeDocument/2006/relationships/hyperlink" Target="https://podminky.urs.cz/item/CS_URS_2022_02/997006006" TargetMode="External" /><Relationship Id="rId26" Type="http://schemas.openxmlformats.org/officeDocument/2006/relationships/hyperlink" Target="https://podminky.urs.cz/item/CS_URS_2022_02/997013501" TargetMode="External" /><Relationship Id="rId27" Type="http://schemas.openxmlformats.org/officeDocument/2006/relationships/hyperlink" Target="https://podminky.urs.cz/item/CS_URS_2022_02/997013509" TargetMode="External" /><Relationship Id="rId28" Type="http://schemas.openxmlformats.org/officeDocument/2006/relationships/hyperlink" Target="https://podminky.urs.cz/item/CS_URS_2022_02/997013871" TargetMode="External" /><Relationship Id="rId29" Type="http://schemas.openxmlformats.org/officeDocument/2006/relationships/hyperlink" Target="https://podminky.urs.cz/item/CS_URS_2022_02/998276101" TargetMode="External" /><Relationship Id="rId30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42503000" TargetMode="External" /><Relationship Id="rId5" Type="http://schemas.openxmlformats.org/officeDocument/2006/relationships/hyperlink" Target="https://podminky.urs.cz/item/CS_URS_2022_02/043154000" TargetMode="External" /><Relationship Id="rId6" Type="http://schemas.openxmlformats.org/officeDocument/2006/relationships/hyperlink" Target="https://podminky.urs.cz/item/CS_URS_2022_02/072103001" TargetMode="External" /><Relationship Id="rId7" Type="http://schemas.openxmlformats.org/officeDocument/2006/relationships/hyperlink" Target="https://podminky.urs.cz/item/CS_URS_2022_02/072103011" TargetMode="External" /><Relationship Id="rId8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62" TargetMode="External" /><Relationship Id="rId2" Type="http://schemas.openxmlformats.org/officeDocument/2006/relationships/hyperlink" Target="https://podminky.urs.cz/item/CS_URS_2022_02/113107170" TargetMode="External" /><Relationship Id="rId3" Type="http://schemas.openxmlformats.org/officeDocument/2006/relationships/hyperlink" Target="https://podminky.urs.cz/item/CS_URS_2022_02/113107182" TargetMode="External" /><Relationship Id="rId4" Type="http://schemas.openxmlformats.org/officeDocument/2006/relationships/hyperlink" Target="https://podminky.urs.cz/item/CS_URS_2022_02/113107221" TargetMode="External" /><Relationship Id="rId5" Type="http://schemas.openxmlformats.org/officeDocument/2006/relationships/hyperlink" Target="https://podminky.urs.cz/item/CS_URS_2022_02/113107230" TargetMode="External" /><Relationship Id="rId6" Type="http://schemas.openxmlformats.org/officeDocument/2006/relationships/hyperlink" Target="https://podminky.urs.cz/item/CS_URS_2022_02/113107241" TargetMode="External" /><Relationship Id="rId7" Type="http://schemas.openxmlformats.org/officeDocument/2006/relationships/hyperlink" Target="https://podminky.urs.cz/item/CS_URS_2022_02/113201112" TargetMode="External" /><Relationship Id="rId8" Type="http://schemas.openxmlformats.org/officeDocument/2006/relationships/hyperlink" Target="https://podminky.urs.cz/item/CS_URS_2022_02/122251102" TargetMode="External" /><Relationship Id="rId9" Type="http://schemas.openxmlformats.org/officeDocument/2006/relationships/hyperlink" Target="https://podminky.urs.cz/item/CS_URS_2022_02/132251103" TargetMode="External" /><Relationship Id="rId10" Type="http://schemas.openxmlformats.org/officeDocument/2006/relationships/hyperlink" Target="https://podminky.urs.cz/item/CS_URS_2022_02/162751117" TargetMode="External" /><Relationship Id="rId11" Type="http://schemas.openxmlformats.org/officeDocument/2006/relationships/hyperlink" Target="https://podminky.urs.cz/item/CS_URS_2022_02/162751119" TargetMode="External" /><Relationship Id="rId12" Type="http://schemas.openxmlformats.org/officeDocument/2006/relationships/hyperlink" Target="https://podminky.urs.cz/item/CS_URS_2022_02/171201231" TargetMode="External" /><Relationship Id="rId13" Type="http://schemas.openxmlformats.org/officeDocument/2006/relationships/hyperlink" Target="https://podminky.urs.cz/item/CS_URS_2022_02/171251201" TargetMode="External" /><Relationship Id="rId14" Type="http://schemas.openxmlformats.org/officeDocument/2006/relationships/hyperlink" Target="https://podminky.urs.cz/item/CS_URS_2022_02/181951112" TargetMode="External" /><Relationship Id="rId15" Type="http://schemas.openxmlformats.org/officeDocument/2006/relationships/hyperlink" Target="https://podminky.urs.cz/item/CS_URS_2022_02/212750103" TargetMode="External" /><Relationship Id="rId16" Type="http://schemas.openxmlformats.org/officeDocument/2006/relationships/hyperlink" Target="https://podminky.urs.cz/item/CS_URS_2022_02/274322511" TargetMode="External" /><Relationship Id="rId17" Type="http://schemas.openxmlformats.org/officeDocument/2006/relationships/hyperlink" Target="https://podminky.urs.cz/item/CS_URS_2022_02/311361821" TargetMode="External" /><Relationship Id="rId18" Type="http://schemas.openxmlformats.org/officeDocument/2006/relationships/hyperlink" Target="https://podminky.urs.cz/item/CS_URS_2022_02/348272515" TargetMode="External" /><Relationship Id="rId19" Type="http://schemas.openxmlformats.org/officeDocument/2006/relationships/hyperlink" Target="https://podminky.urs.cz/item/CS_URS_2022_02/564851111" TargetMode="External" /><Relationship Id="rId20" Type="http://schemas.openxmlformats.org/officeDocument/2006/relationships/hyperlink" Target="https://podminky.urs.cz/item/CS_URS_2022_02/564871011" TargetMode="External" /><Relationship Id="rId21" Type="http://schemas.openxmlformats.org/officeDocument/2006/relationships/hyperlink" Target="https://podminky.urs.cz/item/CS_URS_2022_02/564871111" TargetMode="External" /><Relationship Id="rId22" Type="http://schemas.openxmlformats.org/officeDocument/2006/relationships/hyperlink" Target="https://podminky.urs.cz/item/CS_URS_2022_02/596211113" TargetMode="External" /><Relationship Id="rId23" Type="http://schemas.openxmlformats.org/officeDocument/2006/relationships/hyperlink" Target="https://podminky.urs.cz/item/CS_URS_2022_02/596211114" TargetMode="External" /><Relationship Id="rId24" Type="http://schemas.openxmlformats.org/officeDocument/2006/relationships/hyperlink" Target="https://podminky.urs.cz/item/CS_URS_2022_02/596212212" TargetMode="External" /><Relationship Id="rId25" Type="http://schemas.openxmlformats.org/officeDocument/2006/relationships/hyperlink" Target="https://podminky.urs.cz/item/CS_URS_2022_02/596212214" TargetMode="External" /><Relationship Id="rId26" Type="http://schemas.openxmlformats.org/officeDocument/2006/relationships/hyperlink" Target="https://podminky.urs.cz/item/CS_URS_2022_02/596412210" TargetMode="External" /><Relationship Id="rId27" Type="http://schemas.openxmlformats.org/officeDocument/2006/relationships/hyperlink" Target="https://podminky.urs.cz/item/CS_URS_2022_02/596811220" TargetMode="External" /><Relationship Id="rId28" Type="http://schemas.openxmlformats.org/officeDocument/2006/relationships/hyperlink" Target="https://podminky.urs.cz/item/CS_URS_2022_02/916131113" TargetMode="External" /><Relationship Id="rId29" Type="http://schemas.openxmlformats.org/officeDocument/2006/relationships/hyperlink" Target="https://podminky.urs.cz/item/CS_URS_2022_02/916231213" TargetMode="External" /><Relationship Id="rId30" Type="http://schemas.openxmlformats.org/officeDocument/2006/relationships/hyperlink" Target="https://podminky.urs.cz/item/CS_URS_2022_02/916241113" TargetMode="External" /><Relationship Id="rId31" Type="http://schemas.openxmlformats.org/officeDocument/2006/relationships/hyperlink" Target="https://podminky.urs.cz/item/CS_URS_2022_02/916241213" TargetMode="External" /><Relationship Id="rId32" Type="http://schemas.openxmlformats.org/officeDocument/2006/relationships/hyperlink" Target="https://podminky.urs.cz/item/CS_URS_2022_02/916991121" TargetMode="External" /><Relationship Id="rId33" Type="http://schemas.openxmlformats.org/officeDocument/2006/relationships/hyperlink" Target="https://podminky.urs.cz/item/CS_URS_2022_02/919726122" TargetMode="External" /><Relationship Id="rId34" Type="http://schemas.openxmlformats.org/officeDocument/2006/relationships/hyperlink" Target="https://podminky.urs.cz/item/CS_URS_2022_02/919732211" TargetMode="External" /><Relationship Id="rId35" Type="http://schemas.openxmlformats.org/officeDocument/2006/relationships/hyperlink" Target="https://podminky.urs.cz/item/CS_URS_2022_02/919735113" TargetMode="External" /><Relationship Id="rId36" Type="http://schemas.openxmlformats.org/officeDocument/2006/relationships/hyperlink" Target="https://podminky.urs.cz/item/CS_URS_2022_02/997006006" TargetMode="External" /><Relationship Id="rId37" Type="http://schemas.openxmlformats.org/officeDocument/2006/relationships/hyperlink" Target="https://podminky.urs.cz/item/CS_URS_2022_02/997013847" TargetMode="External" /><Relationship Id="rId38" Type="http://schemas.openxmlformats.org/officeDocument/2006/relationships/hyperlink" Target="https://podminky.urs.cz/item/CS_URS_2022_02/997221551" TargetMode="External" /><Relationship Id="rId39" Type="http://schemas.openxmlformats.org/officeDocument/2006/relationships/hyperlink" Target="https://podminky.urs.cz/item/CS_URS_2022_02/997221559" TargetMode="External" /><Relationship Id="rId40" Type="http://schemas.openxmlformats.org/officeDocument/2006/relationships/hyperlink" Target="https://podminky.urs.cz/item/CS_URS_2022_02/997221561" TargetMode="External" /><Relationship Id="rId41" Type="http://schemas.openxmlformats.org/officeDocument/2006/relationships/hyperlink" Target="https://podminky.urs.cz/item/CS_URS_2022_02/997221569" TargetMode="External" /><Relationship Id="rId42" Type="http://schemas.openxmlformats.org/officeDocument/2006/relationships/hyperlink" Target="https://podminky.urs.cz/item/CS_URS_2022_02/997221611" TargetMode="External" /><Relationship Id="rId43" Type="http://schemas.openxmlformats.org/officeDocument/2006/relationships/hyperlink" Target="https://podminky.urs.cz/item/CS_URS_2022_02/998223011" TargetMode="External" /><Relationship Id="rId44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96212210" TargetMode="External" /><Relationship Id="rId2" Type="http://schemas.openxmlformats.org/officeDocument/2006/relationships/hyperlink" Target="https://podminky.urs.cz/item/CS_URS_2022_02/998223011" TargetMode="Externa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0" TargetMode="External" /><Relationship Id="rId2" Type="http://schemas.openxmlformats.org/officeDocument/2006/relationships/hyperlink" Target="https://podminky.urs.cz/item/CS_URS_2022_02/132251102" TargetMode="External" /><Relationship Id="rId3" Type="http://schemas.openxmlformats.org/officeDocument/2006/relationships/hyperlink" Target="https://podminky.urs.cz/item/CS_URS_2022_02/132254101" TargetMode="External" /><Relationship Id="rId4" Type="http://schemas.openxmlformats.org/officeDocument/2006/relationships/hyperlink" Target="https://podminky.urs.cz/item/CS_URS_2022_02/151101101" TargetMode="External" /><Relationship Id="rId5" Type="http://schemas.openxmlformats.org/officeDocument/2006/relationships/hyperlink" Target="https://podminky.urs.cz/item/CS_URS_2022_02/151101111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4151101" TargetMode="External" /><Relationship Id="rId11" Type="http://schemas.openxmlformats.org/officeDocument/2006/relationships/hyperlink" Target="https://podminky.urs.cz/item/CS_URS_2022_02/175151101" TargetMode="External" /><Relationship Id="rId12" Type="http://schemas.openxmlformats.org/officeDocument/2006/relationships/hyperlink" Target="https://podminky.urs.cz/item/CS_URS_2022_02/211531111" TargetMode="External" /><Relationship Id="rId13" Type="http://schemas.openxmlformats.org/officeDocument/2006/relationships/hyperlink" Target="https://podminky.urs.cz/item/CS_URS_2022_02/211971110" TargetMode="External" /><Relationship Id="rId14" Type="http://schemas.openxmlformats.org/officeDocument/2006/relationships/hyperlink" Target="https://podminky.urs.cz/item/CS_URS_2022_02/212752104" TargetMode="External" /><Relationship Id="rId15" Type="http://schemas.openxmlformats.org/officeDocument/2006/relationships/hyperlink" Target="https://podminky.urs.cz/item/CS_URS_2022_02/451573111" TargetMode="External" /><Relationship Id="rId16" Type="http://schemas.openxmlformats.org/officeDocument/2006/relationships/hyperlink" Target="https://podminky.urs.cz/item/CS_URS_2022_02/871315221" TargetMode="External" /><Relationship Id="rId17" Type="http://schemas.openxmlformats.org/officeDocument/2006/relationships/hyperlink" Target="https://podminky.urs.cz/item/CS_URS_2022_02/892351111" TargetMode="External" /><Relationship Id="rId18" Type="http://schemas.openxmlformats.org/officeDocument/2006/relationships/hyperlink" Target="https://podminky.urs.cz/item/CS_URS_2022_02/895941301" TargetMode="External" /><Relationship Id="rId19" Type="http://schemas.openxmlformats.org/officeDocument/2006/relationships/hyperlink" Target="https://podminky.urs.cz/item/CS_URS_2022_02/895941314" TargetMode="External" /><Relationship Id="rId20" Type="http://schemas.openxmlformats.org/officeDocument/2006/relationships/hyperlink" Target="https://podminky.urs.cz/item/CS_URS_2022_02/895941322" TargetMode="External" /><Relationship Id="rId21" Type="http://schemas.openxmlformats.org/officeDocument/2006/relationships/hyperlink" Target="https://podminky.urs.cz/item/CS_URS_2022_02/899204112" TargetMode="External" /><Relationship Id="rId22" Type="http://schemas.openxmlformats.org/officeDocument/2006/relationships/hyperlink" Target="https://podminky.urs.cz/item/CS_URS_2022_02/998276101" TargetMode="External" /><Relationship Id="rId2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2" TargetMode="External" /><Relationship Id="rId2" Type="http://schemas.openxmlformats.org/officeDocument/2006/relationships/hyperlink" Target="https://podminky.urs.cz/item/CS_URS_2022_02/113106142" TargetMode="External" /><Relationship Id="rId3" Type="http://schemas.openxmlformats.org/officeDocument/2006/relationships/hyperlink" Target="https://podminky.urs.cz/item/CS_URS_2022_02/113107161" TargetMode="External" /><Relationship Id="rId4" Type="http://schemas.openxmlformats.org/officeDocument/2006/relationships/hyperlink" Target="https://podminky.urs.cz/item/CS_URS_2022_02/113107163" TargetMode="External" /><Relationship Id="rId5" Type="http://schemas.openxmlformats.org/officeDocument/2006/relationships/hyperlink" Target="https://podminky.urs.cz/item/CS_URS_2022_02/113107170" TargetMode="External" /><Relationship Id="rId6" Type="http://schemas.openxmlformats.org/officeDocument/2006/relationships/hyperlink" Target="https://podminky.urs.cz/item/CS_URS_2022_02/113107182" TargetMode="External" /><Relationship Id="rId7" Type="http://schemas.openxmlformats.org/officeDocument/2006/relationships/hyperlink" Target="https://podminky.urs.cz/item/CS_URS_2022_02/113107342" TargetMode="External" /><Relationship Id="rId8" Type="http://schemas.openxmlformats.org/officeDocument/2006/relationships/hyperlink" Target="https://podminky.urs.cz/item/CS_URS_2022_02/113201112" TargetMode="External" /><Relationship Id="rId9" Type="http://schemas.openxmlformats.org/officeDocument/2006/relationships/hyperlink" Target="https://podminky.urs.cz/item/CS_URS_2022_02/113202111" TargetMode="External" /><Relationship Id="rId10" Type="http://schemas.openxmlformats.org/officeDocument/2006/relationships/hyperlink" Target="https://podminky.urs.cz/item/CS_URS_2022_02/113204111" TargetMode="External" /><Relationship Id="rId11" Type="http://schemas.openxmlformats.org/officeDocument/2006/relationships/hyperlink" Target="https://podminky.urs.cz/item/CS_URS_2022_02/132212132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19" TargetMode="External" /><Relationship Id="rId14" Type="http://schemas.openxmlformats.org/officeDocument/2006/relationships/hyperlink" Target="https://podminky.urs.cz/item/CS_URS_2022_02/171201231" TargetMode="External" /><Relationship Id="rId15" Type="http://schemas.openxmlformats.org/officeDocument/2006/relationships/hyperlink" Target="https://podminky.urs.cz/item/CS_URS_2022_02/171251201" TargetMode="External" /><Relationship Id="rId16" Type="http://schemas.openxmlformats.org/officeDocument/2006/relationships/hyperlink" Target="https://podminky.urs.cz/item/CS_URS_2022_02/181311103" TargetMode="External" /><Relationship Id="rId17" Type="http://schemas.openxmlformats.org/officeDocument/2006/relationships/hyperlink" Target="https://podminky.urs.cz/item/CS_URS_2022_02/181411131" TargetMode="External" /><Relationship Id="rId18" Type="http://schemas.openxmlformats.org/officeDocument/2006/relationships/hyperlink" Target="https://podminky.urs.cz/item/CS_URS_2022_02/181951112" TargetMode="External" /><Relationship Id="rId19" Type="http://schemas.openxmlformats.org/officeDocument/2006/relationships/hyperlink" Target="https://podminky.urs.cz/item/CS_URS_2022_02/327122114" TargetMode="External" /><Relationship Id="rId20" Type="http://schemas.openxmlformats.org/officeDocument/2006/relationships/hyperlink" Target="https://podminky.urs.cz/item/CS_URS_2022_02/327122214" TargetMode="External" /><Relationship Id="rId21" Type="http://schemas.openxmlformats.org/officeDocument/2006/relationships/hyperlink" Target="https://podminky.urs.cz/item/CS_URS_2022_02/564851011" TargetMode="External" /><Relationship Id="rId22" Type="http://schemas.openxmlformats.org/officeDocument/2006/relationships/hyperlink" Target="https://podminky.urs.cz/item/CS_URS_2022_02/564851111" TargetMode="External" /><Relationship Id="rId23" Type="http://schemas.openxmlformats.org/officeDocument/2006/relationships/hyperlink" Target="https://podminky.urs.cz/item/CS_URS_2022_02/564871011" TargetMode="External" /><Relationship Id="rId24" Type="http://schemas.openxmlformats.org/officeDocument/2006/relationships/hyperlink" Target="https://podminky.urs.cz/item/CS_URS_2022_02/564871111" TargetMode="External" /><Relationship Id="rId25" Type="http://schemas.openxmlformats.org/officeDocument/2006/relationships/hyperlink" Target="https://podminky.urs.cz/item/CS_URS_2022_02/591211111" TargetMode="External" /><Relationship Id="rId26" Type="http://schemas.openxmlformats.org/officeDocument/2006/relationships/hyperlink" Target="https://podminky.urs.cz/item/CS_URS_2022_02/591412111" TargetMode="External" /><Relationship Id="rId27" Type="http://schemas.openxmlformats.org/officeDocument/2006/relationships/hyperlink" Target="https://podminky.urs.cz/item/CS_URS_2022_02/596811220" TargetMode="External" /><Relationship Id="rId28" Type="http://schemas.openxmlformats.org/officeDocument/2006/relationships/hyperlink" Target="https://podminky.urs.cz/item/CS_URS_2022_02/916241113" TargetMode="External" /><Relationship Id="rId29" Type="http://schemas.openxmlformats.org/officeDocument/2006/relationships/hyperlink" Target="https://podminky.urs.cz/item/CS_URS_2022_02/916241213" TargetMode="External" /><Relationship Id="rId30" Type="http://schemas.openxmlformats.org/officeDocument/2006/relationships/hyperlink" Target="https://podminky.urs.cz/item/CS_URS_2022_02/916991121" TargetMode="External" /><Relationship Id="rId31" Type="http://schemas.openxmlformats.org/officeDocument/2006/relationships/hyperlink" Target="https://podminky.urs.cz/item/CS_URS_2022_02/919726122" TargetMode="External" /><Relationship Id="rId32" Type="http://schemas.openxmlformats.org/officeDocument/2006/relationships/hyperlink" Target="https://podminky.urs.cz/item/CS_URS_2022_02/919732211" TargetMode="External" /><Relationship Id="rId33" Type="http://schemas.openxmlformats.org/officeDocument/2006/relationships/hyperlink" Target="https://podminky.urs.cz/item/CS_URS_2022_02/919735113" TargetMode="External" /><Relationship Id="rId34" Type="http://schemas.openxmlformats.org/officeDocument/2006/relationships/hyperlink" Target="https://podminky.urs.cz/item/CS_URS_2022_02/997006006" TargetMode="External" /><Relationship Id="rId35" Type="http://schemas.openxmlformats.org/officeDocument/2006/relationships/hyperlink" Target="https://podminky.urs.cz/item/CS_URS_2022_02/997013847" TargetMode="External" /><Relationship Id="rId36" Type="http://schemas.openxmlformats.org/officeDocument/2006/relationships/hyperlink" Target="https://podminky.urs.cz/item/CS_URS_2022_02/997221551" TargetMode="External" /><Relationship Id="rId37" Type="http://schemas.openxmlformats.org/officeDocument/2006/relationships/hyperlink" Target="https://podminky.urs.cz/item/CS_URS_2022_02/997221559" TargetMode="External" /><Relationship Id="rId38" Type="http://schemas.openxmlformats.org/officeDocument/2006/relationships/hyperlink" Target="https://podminky.urs.cz/item/CS_URS_2022_02/997221561" TargetMode="External" /><Relationship Id="rId39" Type="http://schemas.openxmlformats.org/officeDocument/2006/relationships/hyperlink" Target="https://podminky.urs.cz/item/CS_URS_2022_02/997221569" TargetMode="External" /><Relationship Id="rId40" Type="http://schemas.openxmlformats.org/officeDocument/2006/relationships/hyperlink" Target="https://podminky.urs.cz/item/CS_URS_2022_02/997221611" TargetMode="External" /><Relationship Id="rId41" Type="http://schemas.openxmlformats.org/officeDocument/2006/relationships/hyperlink" Target="https://podminky.urs.cz/item/CS_URS_2022_02/998223011" TargetMode="External" /><Relationship Id="rId4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42503000" TargetMode="External" /><Relationship Id="rId5" Type="http://schemas.openxmlformats.org/officeDocument/2006/relationships/hyperlink" Target="https://podminky.urs.cz/item/CS_URS_2022_02/043154000" TargetMode="External" /><Relationship Id="rId6" Type="http://schemas.openxmlformats.org/officeDocument/2006/relationships/hyperlink" Target="https://podminky.urs.cz/item/CS_URS_2022_02/072103001" TargetMode="External" /><Relationship Id="rId7" Type="http://schemas.openxmlformats.org/officeDocument/2006/relationships/hyperlink" Target="https://podminky.urs.cz/item/CS_URS_2022_02/072103011" TargetMode="External" /><Relationship Id="rId8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4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162751119" TargetMode="External" /><Relationship Id="rId4" Type="http://schemas.openxmlformats.org/officeDocument/2006/relationships/hyperlink" Target="https://podminky.urs.cz/item/CS_URS_2022_02/171201231" TargetMode="External" /><Relationship Id="rId5" Type="http://schemas.openxmlformats.org/officeDocument/2006/relationships/hyperlink" Target="https://podminky.urs.cz/item/CS_URS_2022_02/17125120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561121112" TargetMode="External" /><Relationship Id="rId8" Type="http://schemas.openxmlformats.org/officeDocument/2006/relationships/hyperlink" Target="https://podminky.urs.cz/item/CS_URS_2022_02/567132111" TargetMode="External" /><Relationship Id="rId9" Type="http://schemas.openxmlformats.org/officeDocument/2006/relationships/hyperlink" Target="https://podminky.urs.cz/item/CS_URS_2022_02/591111111" TargetMode="External" /><Relationship Id="rId10" Type="http://schemas.openxmlformats.org/officeDocument/2006/relationships/hyperlink" Target="https://podminky.urs.cz/item/CS_URS_2022_02/591211111" TargetMode="External" /><Relationship Id="rId11" Type="http://schemas.openxmlformats.org/officeDocument/2006/relationships/hyperlink" Target="https://podminky.urs.cz/item/CS_URS_2022_02/916241113" TargetMode="External" /><Relationship Id="rId12" Type="http://schemas.openxmlformats.org/officeDocument/2006/relationships/hyperlink" Target="https://podminky.urs.cz/item/CS_URS_2022_02/916991121" TargetMode="External" /><Relationship Id="rId13" Type="http://schemas.openxmlformats.org/officeDocument/2006/relationships/hyperlink" Target="https://podminky.urs.cz/item/CS_URS_2022_02/919726122" TargetMode="External" /><Relationship Id="rId14" Type="http://schemas.openxmlformats.org/officeDocument/2006/relationships/hyperlink" Target="https://podminky.urs.cz/item/CS_URS_2022_02/998223011" TargetMode="External" /><Relationship Id="rId15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751117" TargetMode="External" /><Relationship Id="rId2" Type="http://schemas.openxmlformats.org/officeDocument/2006/relationships/hyperlink" Target="https://podminky.urs.cz/item/CS_URS_2022_02/162751119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914111111" TargetMode="External" /><Relationship Id="rId6" Type="http://schemas.openxmlformats.org/officeDocument/2006/relationships/hyperlink" Target="https://podminky.urs.cz/item/CS_URS_2022_02/914511111" TargetMode="External" /><Relationship Id="rId7" Type="http://schemas.openxmlformats.org/officeDocument/2006/relationships/hyperlink" Target="https://podminky.urs.cz/item/CS_URS_2022_02/998223011" TargetMode="External" /><Relationship Id="rId8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4101" TargetMode="External" /><Relationship Id="rId2" Type="http://schemas.openxmlformats.org/officeDocument/2006/relationships/hyperlink" Target="https://podminky.urs.cz/item/CS_URS_2022_02/151101101" TargetMode="External" /><Relationship Id="rId3" Type="http://schemas.openxmlformats.org/officeDocument/2006/relationships/hyperlink" Target="https://podminky.urs.cz/item/CS_URS_2022_02/151101111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71201231" TargetMode="External" /><Relationship Id="rId7" Type="http://schemas.openxmlformats.org/officeDocument/2006/relationships/hyperlink" Target="https://podminky.urs.cz/item/CS_URS_2022_02/171251201" TargetMode="External" /><Relationship Id="rId8" Type="http://schemas.openxmlformats.org/officeDocument/2006/relationships/hyperlink" Target="https://podminky.urs.cz/item/CS_URS_2022_02/174151101" TargetMode="External" /><Relationship Id="rId9" Type="http://schemas.openxmlformats.org/officeDocument/2006/relationships/hyperlink" Target="https://podminky.urs.cz/item/CS_URS_2022_02/175151101" TargetMode="External" /><Relationship Id="rId10" Type="http://schemas.openxmlformats.org/officeDocument/2006/relationships/hyperlink" Target="https://podminky.urs.cz/item/CS_URS_2022_02/451573111" TargetMode="External" /><Relationship Id="rId11" Type="http://schemas.openxmlformats.org/officeDocument/2006/relationships/hyperlink" Target="https://podminky.urs.cz/item/CS_URS_2022_02/871315221" TargetMode="External" /><Relationship Id="rId12" Type="http://schemas.openxmlformats.org/officeDocument/2006/relationships/hyperlink" Target="https://podminky.urs.cz/item/CS_URS_2022_02/892351111" TargetMode="External" /><Relationship Id="rId13" Type="http://schemas.openxmlformats.org/officeDocument/2006/relationships/hyperlink" Target="https://podminky.urs.cz/item/CS_URS_2022_02/895941301" TargetMode="External" /><Relationship Id="rId14" Type="http://schemas.openxmlformats.org/officeDocument/2006/relationships/hyperlink" Target="https://podminky.urs.cz/item/CS_URS_2022_02/895941314" TargetMode="External" /><Relationship Id="rId15" Type="http://schemas.openxmlformats.org/officeDocument/2006/relationships/hyperlink" Target="https://podminky.urs.cz/item/CS_URS_2022_02/895941322" TargetMode="External" /><Relationship Id="rId16" Type="http://schemas.openxmlformats.org/officeDocument/2006/relationships/hyperlink" Target="https://podminky.urs.cz/item/CS_URS_2022_02/899204112" TargetMode="External" /><Relationship Id="rId17" Type="http://schemas.openxmlformats.org/officeDocument/2006/relationships/hyperlink" Target="https://podminky.urs.cz/item/CS_URS_2022_02/998276101" TargetMode="External" /><Relationship Id="rId18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42503000" TargetMode="External" /><Relationship Id="rId5" Type="http://schemas.openxmlformats.org/officeDocument/2006/relationships/hyperlink" Target="https://podminky.urs.cz/item/CS_URS_2022_02/043154000" TargetMode="External" /><Relationship Id="rId6" Type="http://schemas.openxmlformats.org/officeDocument/2006/relationships/hyperlink" Target="https://podminky.urs.cz/item/CS_URS_2022_02/072103001" TargetMode="External" /><Relationship Id="rId7" Type="http://schemas.openxmlformats.org/officeDocument/2006/relationships/hyperlink" Target="https://podminky.urs.cz/item/CS_URS_2022_02/072103011" TargetMode="External" /><Relationship Id="rId8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2122" TargetMode="External" /><Relationship Id="rId2" Type="http://schemas.openxmlformats.org/officeDocument/2006/relationships/hyperlink" Target="https://podminky.urs.cz/item/CS_URS_2022_02/741122133" TargetMode="External" /><Relationship Id="rId3" Type="http://schemas.openxmlformats.org/officeDocument/2006/relationships/hyperlink" Target="https://podminky.urs.cz/item/CS_URS_2022_02/741123311" TargetMode="External" /><Relationship Id="rId4" Type="http://schemas.openxmlformats.org/officeDocument/2006/relationships/hyperlink" Target="https://podminky.urs.cz/item/CS_URS_2022_02/741132133" TargetMode="External" /><Relationship Id="rId5" Type="http://schemas.openxmlformats.org/officeDocument/2006/relationships/hyperlink" Target="https://podminky.urs.cz/item/CS_URS_2022_02/741373002" TargetMode="External" /><Relationship Id="rId6" Type="http://schemas.openxmlformats.org/officeDocument/2006/relationships/hyperlink" Target="https://podminky.urs.cz/item/CS_URS_2022_02/741410041" TargetMode="External" /><Relationship Id="rId7" Type="http://schemas.openxmlformats.org/officeDocument/2006/relationships/hyperlink" Target="https://podminky.urs.cz/item/CS_URS_2022_02/741420020" TargetMode="External" /><Relationship Id="rId8" Type="http://schemas.openxmlformats.org/officeDocument/2006/relationships/hyperlink" Target="https://podminky.urs.cz/item/CS_URS_2022_02/741810002" TargetMode="External" /><Relationship Id="rId9" Type="http://schemas.openxmlformats.org/officeDocument/2006/relationships/hyperlink" Target="https://podminky.urs.cz/item/CS_URS_2022_02/998741101" TargetMode="External" /><Relationship Id="rId10" Type="http://schemas.openxmlformats.org/officeDocument/2006/relationships/hyperlink" Target="https://podminky.urs.cz/item/CS_URS_2022_02/998741193" TargetMode="External" /><Relationship Id="rId11" Type="http://schemas.openxmlformats.org/officeDocument/2006/relationships/hyperlink" Target="https://podminky.urs.cz/item/CS_URS_2022_02/210204011" TargetMode="External" /><Relationship Id="rId12" Type="http://schemas.openxmlformats.org/officeDocument/2006/relationships/hyperlink" Target="https://podminky.urs.cz/item/CS_URS_2022_02/210204100" TargetMode="External" /><Relationship Id="rId13" Type="http://schemas.openxmlformats.org/officeDocument/2006/relationships/hyperlink" Target="https://podminky.urs.cz/item/CS_URS_2022_02/210204201" TargetMode="External" /><Relationship Id="rId14" Type="http://schemas.openxmlformats.org/officeDocument/2006/relationships/hyperlink" Target="https://podminky.urs.cz/item/CS_URS_2022_02/460010002" TargetMode="External" /><Relationship Id="rId15" Type="http://schemas.openxmlformats.org/officeDocument/2006/relationships/hyperlink" Target="https://podminky.urs.cz/item/CS_URS_2022_02/460131114" TargetMode="External" /><Relationship Id="rId16" Type="http://schemas.openxmlformats.org/officeDocument/2006/relationships/hyperlink" Target="https://podminky.urs.cz/item/CS_URS_2022_02/460161173" TargetMode="External" /><Relationship Id="rId17" Type="http://schemas.openxmlformats.org/officeDocument/2006/relationships/hyperlink" Target="https://podminky.urs.cz/item/CS_URS_2022_02/460242221" TargetMode="External" /><Relationship Id="rId18" Type="http://schemas.openxmlformats.org/officeDocument/2006/relationships/hyperlink" Target="https://podminky.urs.cz/item/CS_URS_2022_02/460341112" TargetMode="External" /><Relationship Id="rId19" Type="http://schemas.openxmlformats.org/officeDocument/2006/relationships/hyperlink" Target="https://podminky.urs.cz/item/CS_URS_2022_02/460341113" TargetMode="External" /><Relationship Id="rId20" Type="http://schemas.openxmlformats.org/officeDocument/2006/relationships/hyperlink" Target="https://podminky.urs.cz/item/CS_URS_2022_02/460341121" TargetMode="External" /><Relationship Id="rId21" Type="http://schemas.openxmlformats.org/officeDocument/2006/relationships/hyperlink" Target="https://podminky.urs.cz/item/CS_URS_2022_02/460361111" TargetMode="External" /><Relationship Id="rId22" Type="http://schemas.openxmlformats.org/officeDocument/2006/relationships/hyperlink" Target="https://podminky.urs.cz/item/CS_URS_2022_02/460371113" TargetMode="External" /><Relationship Id="rId23" Type="http://schemas.openxmlformats.org/officeDocument/2006/relationships/hyperlink" Target="https://podminky.urs.cz/item/CS_URS_2022_02/460391124" TargetMode="External" /><Relationship Id="rId24" Type="http://schemas.openxmlformats.org/officeDocument/2006/relationships/hyperlink" Target="https://podminky.urs.cz/item/CS_URS_2022_02/460431193" TargetMode="External" /><Relationship Id="rId25" Type="http://schemas.openxmlformats.org/officeDocument/2006/relationships/hyperlink" Target="https://podminky.urs.cz/item/CS_URS_2022_02/460641111" TargetMode="External" /><Relationship Id="rId26" Type="http://schemas.openxmlformats.org/officeDocument/2006/relationships/hyperlink" Target="https://podminky.urs.cz/item/CS_URS_2022_02/460661511" TargetMode="External" /><Relationship Id="rId27" Type="http://schemas.openxmlformats.org/officeDocument/2006/relationships/hyperlink" Target="https://podminky.urs.cz/item/CS_URS_2022_02/460791212" TargetMode="External" /><Relationship Id="rId28" Type="http://schemas.openxmlformats.org/officeDocument/2006/relationships/hyperlink" Target="https://podminky.urs.cz/item/CS_URS_2022_02/460921111" TargetMode="External" /><Relationship Id="rId29" Type="http://schemas.openxmlformats.org/officeDocument/2006/relationships/hyperlink" Target="https://podminky.urs.cz/item/CS_URS_2022_02/460921122" TargetMode="External" /><Relationship Id="rId30" Type="http://schemas.openxmlformats.org/officeDocument/2006/relationships/hyperlink" Target="https://podminky.urs.cz/item/CS_URS_2022_02/468011112" TargetMode="External" /><Relationship Id="rId31" Type="http://schemas.openxmlformats.org/officeDocument/2006/relationships/hyperlink" Target="https://podminky.urs.cz/item/CS_URS_2022_02/468011142" TargetMode="External" /><Relationship Id="rId32" Type="http://schemas.openxmlformats.org/officeDocument/2006/relationships/hyperlink" Target="https://podminky.urs.cz/item/CS_URS_2022_02/468041122" TargetMode="External" /><Relationship Id="rId33" Type="http://schemas.openxmlformats.org/officeDocument/2006/relationships/hyperlink" Target="https://podminky.urs.cz/item/CS_URS_2022_02/469981111" TargetMode="External" /><Relationship Id="rId34" Type="http://schemas.openxmlformats.org/officeDocument/2006/relationships/hyperlink" Target="https://podminky.urs.cz/item/CS_URS_2022_02/HZS1212" TargetMode="External" /><Relationship Id="rId35" Type="http://schemas.openxmlformats.org/officeDocument/2006/relationships/hyperlink" Target="https://podminky.urs.cz/item/CS_URS_2022_02/HZS2231" TargetMode="External" /><Relationship Id="rId36" Type="http://schemas.openxmlformats.org/officeDocument/2006/relationships/hyperlink" Target="https://podminky.urs.cz/item/CS_URS_2022_02/HZS4131" TargetMode="External" /><Relationship Id="rId37" Type="http://schemas.openxmlformats.org/officeDocument/2006/relationships/hyperlink" Target="https://podminky.urs.cz/item/CS_URS_2022_02/011002000" TargetMode="External" /><Relationship Id="rId38" Type="http://schemas.openxmlformats.org/officeDocument/2006/relationships/hyperlink" Target="https://podminky.urs.cz/item/CS_URS_2022_02/012203000" TargetMode="External" /><Relationship Id="rId39" Type="http://schemas.openxmlformats.org/officeDocument/2006/relationships/hyperlink" Target="https://podminky.urs.cz/item/CS_URS_2022_02/013254000" TargetMode="External" /><Relationship Id="rId40" Type="http://schemas.openxmlformats.org/officeDocument/2006/relationships/hyperlink" Target="https://podminky.urs.cz/item/CS_URS_2022_02/072103001" TargetMode="External" /><Relationship Id="rId41" Type="http://schemas.openxmlformats.org/officeDocument/2006/relationships/hyperlink" Target="https://podminky.urs.cz/item/CS_URS_2022_02/072103011" TargetMode="External" /><Relationship Id="rId42" Type="http://schemas.openxmlformats.org/officeDocument/2006/relationships/hyperlink" Target="https://podminky.urs.cz/item/CS_URS_2022_02/075103000" TargetMode="External" /><Relationship Id="rId43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66901232" TargetMode="External" /><Relationship Id="rId2" Type="http://schemas.openxmlformats.org/officeDocument/2006/relationships/hyperlink" Target="https://podminky.urs.cz/item/CS_URS_2022_02/566901261" TargetMode="External" /><Relationship Id="rId3" Type="http://schemas.openxmlformats.org/officeDocument/2006/relationships/hyperlink" Target="https://podminky.urs.cz/item/CS_URS_2022_02/572341111" TargetMode="External" /><Relationship Id="rId4" Type="http://schemas.openxmlformats.org/officeDocument/2006/relationships/hyperlink" Target="https://podminky.urs.cz/item/CS_URS_2022_02/573111113" TargetMode="External" /><Relationship Id="rId5" Type="http://schemas.openxmlformats.org/officeDocument/2006/relationships/hyperlink" Target="https://podminky.urs.cz/item/CS_URS_2022_02/573231108" TargetMode="External" /><Relationship Id="rId6" Type="http://schemas.openxmlformats.org/officeDocument/2006/relationships/hyperlink" Target="https://podminky.urs.cz/item/CS_URS_2022_02/591211111" TargetMode="External" /><Relationship Id="rId7" Type="http://schemas.openxmlformats.org/officeDocument/2006/relationships/hyperlink" Target="https://podminky.urs.cz/item/CS_URS_2022_02/591412111" TargetMode="External" /><Relationship Id="rId8" Type="http://schemas.openxmlformats.org/officeDocument/2006/relationships/hyperlink" Target="https://podminky.urs.cz/item/CS_URS_2022_02/99822301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751117" TargetMode="External" /><Relationship Id="rId2" Type="http://schemas.openxmlformats.org/officeDocument/2006/relationships/hyperlink" Target="https://podminky.urs.cz/item/CS_URS_2022_02/162751119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914111111" TargetMode="External" /><Relationship Id="rId6" Type="http://schemas.openxmlformats.org/officeDocument/2006/relationships/hyperlink" Target="https://podminky.urs.cz/item/CS_URS_2022_02/914111121" TargetMode="External" /><Relationship Id="rId7" Type="http://schemas.openxmlformats.org/officeDocument/2006/relationships/hyperlink" Target="https://podminky.urs.cz/item/CS_URS_2022_02/914511111" TargetMode="External" /><Relationship Id="rId8" Type="http://schemas.openxmlformats.org/officeDocument/2006/relationships/hyperlink" Target="https://podminky.urs.cz/item/CS_URS_2022_02/915231112" TargetMode="External" /><Relationship Id="rId9" Type="http://schemas.openxmlformats.org/officeDocument/2006/relationships/hyperlink" Target="https://podminky.urs.cz/item/CS_URS_2022_02/915621111" TargetMode="External" /><Relationship Id="rId10" Type="http://schemas.openxmlformats.org/officeDocument/2006/relationships/hyperlink" Target="https://podminky.urs.cz/item/CS_URS_2022_02/998223011" TargetMode="External" /><Relationship Id="rId1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4101" TargetMode="External" /><Relationship Id="rId2" Type="http://schemas.openxmlformats.org/officeDocument/2006/relationships/hyperlink" Target="https://podminky.urs.cz/item/CS_URS_2022_02/139911121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451573111" TargetMode="External" /><Relationship Id="rId12" Type="http://schemas.openxmlformats.org/officeDocument/2006/relationships/hyperlink" Target="https://podminky.urs.cz/item/CS_URS_2022_02/566901132" TargetMode="External" /><Relationship Id="rId13" Type="http://schemas.openxmlformats.org/officeDocument/2006/relationships/hyperlink" Target="https://podminky.urs.cz/item/CS_URS_2022_02/566901161" TargetMode="External" /><Relationship Id="rId14" Type="http://schemas.openxmlformats.org/officeDocument/2006/relationships/hyperlink" Target="https://podminky.urs.cz/item/CS_URS_2022_02/572340111" TargetMode="External" /><Relationship Id="rId15" Type="http://schemas.openxmlformats.org/officeDocument/2006/relationships/hyperlink" Target="https://podminky.urs.cz/item/CS_URS_2022_02/573111113" TargetMode="External" /><Relationship Id="rId16" Type="http://schemas.openxmlformats.org/officeDocument/2006/relationships/hyperlink" Target="https://podminky.urs.cz/item/CS_URS_2022_02/573231108" TargetMode="External" /><Relationship Id="rId17" Type="http://schemas.openxmlformats.org/officeDocument/2006/relationships/hyperlink" Target="https://podminky.urs.cz/item/CS_URS_2022_02/871315221" TargetMode="External" /><Relationship Id="rId18" Type="http://schemas.openxmlformats.org/officeDocument/2006/relationships/hyperlink" Target="https://podminky.urs.cz/item/CS_URS_2022_02/892351111" TargetMode="External" /><Relationship Id="rId19" Type="http://schemas.openxmlformats.org/officeDocument/2006/relationships/hyperlink" Target="https://podminky.urs.cz/item/CS_URS_2022_02/895941301" TargetMode="External" /><Relationship Id="rId20" Type="http://schemas.openxmlformats.org/officeDocument/2006/relationships/hyperlink" Target="https://podminky.urs.cz/item/CS_URS_2022_02/895941314" TargetMode="External" /><Relationship Id="rId21" Type="http://schemas.openxmlformats.org/officeDocument/2006/relationships/hyperlink" Target="https://podminky.urs.cz/item/CS_URS_2022_02/895941322" TargetMode="External" /><Relationship Id="rId22" Type="http://schemas.openxmlformats.org/officeDocument/2006/relationships/hyperlink" Target="https://podminky.urs.cz/item/CS_URS_2022_02/899204112" TargetMode="External" /><Relationship Id="rId23" Type="http://schemas.openxmlformats.org/officeDocument/2006/relationships/hyperlink" Target="https://podminky.urs.cz/item/CS_URS_2022_02/899204211" TargetMode="External" /><Relationship Id="rId24" Type="http://schemas.openxmlformats.org/officeDocument/2006/relationships/hyperlink" Target="https://podminky.urs.cz/item/CS_URS_2022_02/997006006" TargetMode="External" /><Relationship Id="rId25" Type="http://schemas.openxmlformats.org/officeDocument/2006/relationships/hyperlink" Target="https://podminky.urs.cz/item/CS_URS_2022_02/997013501" TargetMode="External" /><Relationship Id="rId26" Type="http://schemas.openxmlformats.org/officeDocument/2006/relationships/hyperlink" Target="https://podminky.urs.cz/item/CS_URS_2022_02/997013509" TargetMode="External" /><Relationship Id="rId27" Type="http://schemas.openxmlformats.org/officeDocument/2006/relationships/hyperlink" Target="https://podminky.urs.cz/item/CS_URS_2022_02/997013871" TargetMode="External" /><Relationship Id="rId28" Type="http://schemas.openxmlformats.org/officeDocument/2006/relationships/hyperlink" Target="https://podminky.urs.cz/item/CS_URS_2022_02/998276101" TargetMode="External" /><Relationship Id="rId2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12132" TargetMode="External" /><Relationship Id="rId2" Type="http://schemas.openxmlformats.org/officeDocument/2006/relationships/hyperlink" Target="https://podminky.urs.cz/item/CS_URS_2022_02/132251103" TargetMode="External" /><Relationship Id="rId3" Type="http://schemas.openxmlformats.org/officeDocument/2006/relationships/hyperlink" Target="https://podminky.urs.cz/item/CS_URS_2022_02/162751117" TargetMode="External" /><Relationship Id="rId4" Type="http://schemas.openxmlformats.org/officeDocument/2006/relationships/hyperlink" Target="https://podminky.urs.cz/item/CS_URS_2022_02/162751119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74111101" TargetMode="External" /><Relationship Id="rId8" Type="http://schemas.openxmlformats.org/officeDocument/2006/relationships/hyperlink" Target="https://podminky.urs.cz/item/CS_URS_2022_02/174151101" TargetMode="External" /><Relationship Id="rId9" Type="http://schemas.openxmlformats.org/officeDocument/2006/relationships/hyperlink" Target="https://podminky.urs.cz/item/CS_URS_2022_02/311213222" TargetMode="External" /><Relationship Id="rId10" Type="http://schemas.openxmlformats.org/officeDocument/2006/relationships/hyperlink" Target="https://podminky.urs.cz/item/CS_URS_2022_02/622135000" TargetMode="External" /><Relationship Id="rId11" Type="http://schemas.openxmlformats.org/officeDocument/2006/relationships/hyperlink" Target="https://podminky.urs.cz/item/CS_URS_2022_02/622135090" TargetMode="External" /><Relationship Id="rId12" Type="http://schemas.openxmlformats.org/officeDocument/2006/relationships/hyperlink" Target="https://podminky.urs.cz/item/CS_URS_2022_02/622325119" TargetMode="External" /><Relationship Id="rId13" Type="http://schemas.openxmlformats.org/officeDocument/2006/relationships/hyperlink" Target="https://podminky.urs.cz/item/CS_URS_2022_02/953961114" TargetMode="External" /><Relationship Id="rId14" Type="http://schemas.openxmlformats.org/officeDocument/2006/relationships/hyperlink" Target="https://podminky.urs.cz/item/CS_URS_2022_02/961044111" TargetMode="External" /><Relationship Id="rId15" Type="http://schemas.openxmlformats.org/officeDocument/2006/relationships/hyperlink" Target="https://podminky.urs.cz/item/CS_URS_2022_02/985221013" TargetMode="External" /><Relationship Id="rId16" Type="http://schemas.openxmlformats.org/officeDocument/2006/relationships/hyperlink" Target="https://podminky.urs.cz/item/CS_URS_2022_02/985221113" TargetMode="External" /><Relationship Id="rId17" Type="http://schemas.openxmlformats.org/officeDocument/2006/relationships/hyperlink" Target="https://podminky.urs.cz/item/CS_URS_2022_02/985222111" TargetMode="External" /><Relationship Id="rId18" Type="http://schemas.openxmlformats.org/officeDocument/2006/relationships/hyperlink" Target="https://podminky.urs.cz/item/CS_URS_2022_02/985223212" TargetMode="External" /><Relationship Id="rId19" Type="http://schemas.openxmlformats.org/officeDocument/2006/relationships/hyperlink" Target="https://podminky.urs.cz/item/CS_URS_2022_02/997006006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767161117" TargetMode="External" /><Relationship Id="rId23" Type="http://schemas.openxmlformats.org/officeDocument/2006/relationships/hyperlink" Target="https://podminky.urs.cz/item/CS_URS_2022_02/998767101" TargetMode="External" /><Relationship Id="rId24" Type="http://schemas.openxmlformats.org/officeDocument/2006/relationships/hyperlink" Target="https://podminky.urs.cz/item/CS_URS_2022_02/998767181" TargetMode="External" /><Relationship Id="rId25" Type="http://schemas.openxmlformats.org/officeDocument/2006/relationships/hyperlink" Target="https://podminky.urs.cz/item/CS_URS_2022_02/HZS1292" TargetMode="External" /><Relationship Id="rId26" Type="http://schemas.openxmlformats.org/officeDocument/2006/relationships/hyperlink" Target="https://podminky.urs.cz/item/CS_URS_2022_02/HZS1301" TargetMode="External" /><Relationship Id="rId2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42503000" TargetMode="External" /><Relationship Id="rId5" Type="http://schemas.openxmlformats.org/officeDocument/2006/relationships/hyperlink" Target="https://podminky.urs.cz/item/CS_URS_2022_02/043154000" TargetMode="External" /><Relationship Id="rId6" Type="http://schemas.openxmlformats.org/officeDocument/2006/relationships/hyperlink" Target="https://podminky.urs.cz/item/CS_URS_2022_02/072103001" TargetMode="External" /><Relationship Id="rId7" Type="http://schemas.openxmlformats.org/officeDocument/2006/relationships/hyperlink" Target="https://podminky.urs.cz/item/CS_URS_2022_02/072103011" TargetMode="External" /><Relationship Id="rId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42" TargetMode="External" /><Relationship Id="rId2" Type="http://schemas.openxmlformats.org/officeDocument/2006/relationships/hyperlink" Target="https://podminky.urs.cz/item/CS_URS_2022_02/113107221" TargetMode="External" /><Relationship Id="rId3" Type="http://schemas.openxmlformats.org/officeDocument/2006/relationships/hyperlink" Target="https://podminky.urs.cz/item/CS_URS_2022_02/113107230" TargetMode="External" /><Relationship Id="rId4" Type="http://schemas.openxmlformats.org/officeDocument/2006/relationships/hyperlink" Target="https://podminky.urs.cz/item/CS_URS_2022_02/113107342" TargetMode="External" /><Relationship Id="rId5" Type="http://schemas.openxmlformats.org/officeDocument/2006/relationships/hyperlink" Target="https://podminky.urs.cz/item/CS_URS_2022_02/113201112" TargetMode="External" /><Relationship Id="rId6" Type="http://schemas.openxmlformats.org/officeDocument/2006/relationships/hyperlink" Target="https://podminky.urs.cz/item/CS_URS_2022_02/113202111" TargetMode="External" /><Relationship Id="rId7" Type="http://schemas.openxmlformats.org/officeDocument/2006/relationships/hyperlink" Target="https://podminky.urs.cz/item/CS_URS_2022_02/113204111" TargetMode="External" /><Relationship Id="rId8" Type="http://schemas.openxmlformats.org/officeDocument/2006/relationships/hyperlink" Target="https://podminky.urs.cz/item/CS_URS_2022_02/181311103" TargetMode="External" /><Relationship Id="rId9" Type="http://schemas.openxmlformats.org/officeDocument/2006/relationships/hyperlink" Target="https://podminky.urs.cz/item/CS_URS_2022_02/181411131" TargetMode="External" /><Relationship Id="rId10" Type="http://schemas.openxmlformats.org/officeDocument/2006/relationships/hyperlink" Target="https://podminky.urs.cz/item/CS_URS_2022_02/181951112" TargetMode="External" /><Relationship Id="rId11" Type="http://schemas.openxmlformats.org/officeDocument/2006/relationships/hyperlink" Target="https://podminky.urs.cz/item/CS_URS_2022_02/564851111" TargetMode="External" /><Relationship Id="rId12" Type="http://schemas.openxmlformats.org/officeDocument/2006/relationships/hyperlink" Target="https://podminky.urs.cz/item/CS_URS_2022_02/564871011" TargetMode="External" /><Relationship Id="rId13" Type="http://schemas.openxmlformats.org/officeDocument/2006/relationships/hyperlink" Target="https://podminky.urs.cz/item/CS_URS_2022_02/591211111" TargetMode="External" /><Relationship Id="rId14" Type="http://schemas.openxmlformats.org/officeDocument/2006/relationships/hyperlink" Target="https://podminky.urs.cz/item/CS_URS_2022_02/591412111" TargetMode="External" /><Relationship Id="rId15" Type="http://schemas.openxmlformats.org/officeDocument/2006/relationships/hyperlink" Target="https://podminky.urs.cz/item/CS_URS_2022_02/596811220" TargetMode="External" /><Relationship Id="rId16" Type="http://schemas.openxmlformats.org/officeDocument/2006/relationships/hyperlink" Target="https://podminky.urs.cz/item/CS_URS_2022_02/916241113" TargetMode="External" /><Relationship Id="rId17" Type="http://schemas.openxmlformats.org/officeDocument/2006/relationships/hyperlink" Target="https://podminky.urs.cz/item/CS_URS_2022_02/916241213" TargetMode="External" /><Relationship Id="rId18" Type="http://schemas.openxmlformats.org/officeDocument/2006/relationships/hyperlink" Target="https://podminky.urs.cz/item/CS_URS_2022_02/916991121" TargetMode="External" /><Relationship Id="rId19" Type="http://schemas.openxmlformats.org/officeDocument/2006/relationships/hyperlink" Target="https://podminky.urs.cz/item/CS_URS_2022_02/919726122" TargetMode="External" /><Relationship Id="rId20" Type="http://schemas.openxmlformats.org/officeDocument/2006/relationships/hyperlink" Target="https://podminky.urs.cz/item/CS_URS_2022_02/919732211" TargetMode="External" /><Relationship Id="rId21" Type="http://schemas.openxmlformats.org/officeDocument/2006/relationships/hyperlink" Target="https://podminky.urs.cz/item/CS_URS_2022_02/919735113" TargetMode="External" /><Relationship Id="rId22" Type="http://schemas.openxmlformats.org/officeDocument/2006/relationships/hyperlink" Target="https://podminky.urs.cz/item/CS_URS_2022_02/997006006" TargetMode="External" /><Relationship Id="rId23" Type="http://schemas.openxmlformats.org/officeDocument/2006/relationships/hyperlink" Target="https://podminky.urs.cz/item/CS_URS_2022_02/997013847" TargetMode="External" /><Relationship Id="rId24" Type="http://schemas.openxmlformats.org/officeDocument/2006/relationships/hyperlink" Target="https://podminky.urs.cz/item/CS_URS_2022_02/997221551" TargetMode="External" /><Relationship Id="rId25" Type="http://schemas.openxmlformats.org/officeDocument/2006/relationships/hyperlink" Target="https://podminky.urs.cz/item/CS_URS_2022_02/997221559" TargetMode="External" /><Relationship Id="rId26" Type="http://schemas.openxmlformats.org/officeDocument/2006/relationships/hyperlink" Target="https://podminky.urs.cz/item/CS_URS_2022_02/997221561" TargetMode="External" /><Relationship Id="rId27" Type="http://schemas.openxmlformats.org/officeDocument/2006/relationships/hyperlink" Target="https://podminky.urs.cz/item/CS_URS_2022_02/997221569" TargetMode="External" /><Relationship Id="rId28" Type="http://schemas.openxmlformats.org/officeDocument/2006/relationships/hyperlink" Target="https://podminky.urs.cz/item/CS_URS_2022_02/997221611" TargetMode="External" /><Relationship Id="rId29" Type="http://schemas.openxmlformats.org/officeDocument/2006/relationships/hyperlink" Target="https://podminky.urs.cz/item/CS_URS_2022_02/998223011" TargetMode="External" /><Relationship Id="rId3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91211111" TargetMode="External" /><Relationship Id="rId2" Type="http://schemas.openxmlformats.org/officeDocument/2006/relationships/hyperlink" Target="https://podminky.urs.cz/item/CS_URS_2022_02/998223011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04" t="s">
        <v>6</v>
      </c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09" t="s">
        <v>15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R5" s="21"/>
      <c r="BE5" s="306" t="s">
        <v>16</v>
      </c>
      <c r="BS5" s="18" t="s">
        <v>7</v>
      </c>
    </row>
    <row r="6" spans="2:71" ht="36.95" customHeight="1">
      <c r="B6" s="21"/>
      <c r="D6" s="27" t="s">
        <v>17</v>
      </c>
      <c r="K6" s="310" t="s">
        <v>18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R6" s="21"/>
      <c r="BE6" s="307"/>
      <c r="BS6" s="18" t="s">
        <v>7</v>
      </c>
    </row>
    <row r="7" spans="2:7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7"/>
      <c r="BS7" s="18" t="s">
        <v>7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7"/>
      <c r="BS8" s="18" t="s">
        <v>7</v>
      </c>
    </row>
    <row r="9" spans="2:71" ht="14.45" customHeight="1">
      <c r="B9" s="21"/>
      <c r="AR9" s="21"/>
      <c r="BE9" s="307"/>
      <c r="BS9" s="18" t="s">
        <v>7</v>
      </c>
    </row>
    <row r="10" spans="2:7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7"/>
      <c r="BS10" s="18" t="s">
        <v>7</v>
      </c>
    </row>
    <row r="11" spans="2:71" ht="18.4" customHeight="1">
      <c r="B11" s="21"/>
      <c r="E11" s="26" t="s">
        <v>22</v>
      </c>
      <c r="AK11" s="28" t="s">
        <v>27</v>
      </c>
      <c r="AN11" s="26" t="s">
        <v>3</v>
      </c>
      <c r="AR11" s="21"/>
      <c r="BE11" s="307"/>
      <c r="BS11" s="18" t="s">
        <v>7</v>
      </c>
    </row>
    <row r="12" spans="2:71" ht="6.95" customHeight="1">
      <c r="B12" s="21"/>
      <c r="AR12" s="21"/>
      <c r="BE12" s="307"/>
      <c r="BS12" s="18" t="s">
        <v>7</v>
      </c>
    </row>
    <row r="13" spans="2:71" ht="12" customHeight="1">
      <c r="B13" s="21"/>
      <c r="D13" s="28" t="s">
        <v>28</v>
      </c>
      <c r="AK13" s="28" t="s">
        <v>26</v>
      </c>
      <c r="AN13" s="30" t="s">
        <v>29</v>
      </c>
      <c r="AR13" s="21"/>
      <c r="BE13" s="307"/>
      <c r="BS13" s="18" t="s">
        <v>7</v>
      </c>
    </row>
    <row r="14" spans="2:71" ht="12.75">
      <c r="B14" s="21"/>
      <c r="E14" s="311" t="s">
        <v>29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8" t="s">
        <v>27</v>
      </c>
      <c r="AN14" s="30" t="s">
        <v>29</v>
      </c>
      <c r="AR14" s="21"/>
      <c r="BE14" s="307"/>
      <c r="BS14" s="18" t="s">
        <v>7</v>
      </c>
    </row>
    <row r="15" spans="2:71" ht="6.95" customHeight="1">
      <c r="B15" s="21"/>
      <c r="AR15" s="21"/>
      <c r="BE15" s="307"/>
      <c r="BS15" s="18" t="s">
        <v>4</v>
      </c>
    </row>
    <row r="16" spans="2:71" ht="12" customHeight="1">
      <c r="B16" s="21"/>
      <c r="D16" s="28" t="s">
        <v>30</v>
      </c>
      <c r="AK16" s="28" t="s">
        <v>26</v>
      </c>
      <c r="AN16" s="26" t="s">
        <v>3</v>
      </c>
      <c r="AR16" s="21"/>
      <c r="BE16" s="307"/>
      <c r="BS16" s="18" t="s">
        <v>4</v>
      </c>
    </row>
    <row r="17" spans="2:71" ht="18.4" customHeight="1">
      <c r="B17" s="21"/>
      <c r="E17" s="26" t="s">
        <v>22</v>
      </c>
      <c r="AK17" s="28" t="s">
        <v>27</v>
      </c>
      <c r="AN17" s="26" t="s">
        <v>3</v>
      </c>
      <c r="AR17" s="21"/>
      <c r="BE17" s="307"/>
      <c r="BS17" s="18" t="s">
        <v>31</v>
      </c>
    </row>
    <row r="18" spans="2:71" ht="6.95" customHeight="1">
      <c r="B18" s="21"/>
      <c r="AR18" s="21"/>
      <c r="BE18" s="307"/>
      <c r="BS18" s="18" t="s">
        <v>7</v>
      </c>
    </row>
    <row r="19" spans="2:71" ht="12" customHeight="1">
      <c r="B19" s="21"/>
      <c r="D19" s="28" t="s">
        <v>32</v>
      </c>
      <c r="AK19" s="28" t="s">
        <v>26</v>
      </c>
      <c r="AN19" s="26" t="s">
        <v>33</v>
      </c>
      <c r="AR19" s="21"/>
      <c r="BE19" s="307"/>
      <c r="BS19" s="18" t="s">
        <v>7</v>
      </c>
    </row>
    <row r="20" spans="2:71" ht="18.4" customHeight="1">
      <c r="B20" s="21"/>
      <c r="E20" s="26" t="s">
        <v>34</v>
      </c>
      <c r="AK20" s="28" t="s">
        <v>27</v>
      </c>
      <c r="AN20" s="26" t="s">
        <v>35</v>
      </c>
      <c r="AR20" s="21"/>
      <c r="BE20" s="307"/>
      <c r="BS20" s="18" t="s">
        <v>31</v>
      </c>
    </row>
    <row r="21" spans="2:57" ht="6.95" customHeight="1">
      <c r="B21" s="21"/>
      <c r="AR21" s="21"/>
      <c r="BE21" s="307"/>
    </row>
    <row r="22" spans="2:57" ht="12" customHeight="1">
      <c r="B22" s="21"/>
      <c r="D22" s="28" t="s">
        <v>36</v>
      </c>
      <c r="AR22" s="21"/>
      <c r="BE22" s="307"/>
    </row>
    <row r="23" spans="2:57" ht="47.25" customHeight="1">
      <c r="B23" s="21"/>
      <c r="E23" s="313" t="s">
        <v>37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R23" s="21"/>
      <c r="BE23" s="307"/>
    </row>
    <row r="24" spans="2:57" ht="6.95" customHeight="1">
      <c r="B24" s="21"/>
      <c r="AR24" s="21"/>
      <c r="BE24" s="307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7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4">
        <f>ROUND(AG54,2)</f>
        <v>0</v>
      </c>
      <c r="AL26" s="315"/>
      <c r="AM26" s="315"/>
      <c r="AN26" s="315"/>
      <c r="AO26" s="315"/>
      <c r="AR26" s="33"/>
      <c r="BE26" s="307"/>
    </row>
    <row r="27" spans="2:57" s="1" customFormat="1" ht="6.95" customHeight="1">
      <c r="B27" s="33"/>
      <c r="AR27" s="33"/>
      <c r="BE27" s="307"/>
    </row>
    <row r="28" spans="2:57" s="1" customFormat="1" ht="12.75">
      <c r="B28" s="33"/>
      <c r="L28" s="316" t="s">
        <v>39</v>
      </c>
      <c r="M28" s="316"/>
      <c r="N28" s="316"/>
      <c r="O28" s="316"/>
      <c r="P28" s="316"/>
      <c r="W28" s="316" t="s">
        <v>40</v>
      </c>
      <c r="X28" s="316"/>
      <c r="Y28" s="316"/>
      <c r="Z28" s="316"/>
      <c r="AA28" s="316"/>
      <c r="AB28" s="316"/>
      <c r="AC28" s="316"/>
      <c r="AD28" s="316"/>
      <c r="AE28" s="316"/>
      <c r="AK28" s="316" t="s">
        <v>41</v>
      </c>
      <c r="AL28" s="316"/>
      <c r="AM28" s="316"/>
      <c r="AN28" s="316"/>
      <c r="AO28" s="316"/>
      <c r="AR28" s="33"/>
      <c r="BE28" s="307"/>
    </row>
    <row r="29" spans="2:57" s="2" customFormat="1" ht="14.45" customHeight="1">
      <c r="B29" s="37"/>
      <c r="D29" s="28" t="s">
        <v>42</v>
      </c>
      <c r="F29" s="28" t="s">
        <v>43</v>
      </c>
      <c r="L29" s="289">
        <v>0.21</v>
      </c>
      <c r="M29" s="290"/>
      <c r="N29" s="290"/>
      <c r="O29" s="290"/>
      <c r="P29" s="290"/>
      <c r="W29" s="291">
        <f>ROUND(AZ54,2)</f>
        <v>0</v>
      </c>
      <c r="X29" s="290"/>
      <c r="Y29" s="290"/>
      <c r="Z29" s="290"/>
      <c r="AA29" s="290"/>
      <c r="AB29" s="290"/>
      <c r="AC29" s="290"/>
      <c r="AD29" s="290"/>
      <c r="AE29" s="290"/>
      <c r="AK29" s="291">
        <f>ROUND(AV54,2)</f>
        <v>0</v>
      </c>
      <c r="AL29" s="290"/>
      <c r="AM29" s="290"/>
      <c r="AN29" s="290"/>
      <c r="AO29" s="290"/>
      <c r="AR29" s="37"/>
      <c r="BE29" s="308"/>
    </row>
    <row r="30" spans="2:57" s="2" customFormat="1" ht="14.45" customHeight="1">
      <c r="B30" s="37"/>
      <c r="F30" s="28" t="s">
        <v>44</v>
      </c>
      <c r="L30" s="289">
        <v>0.15</v>
      </c>
      <c r="M30" s="290"/>
      <c r="N30" s="290"/>
      <c r="O30" s="290"/>
      <c r="P30" s="290"/>
      <c r="W30" s="291">
        <f>ROUND(BA54,2)</f>
        <v>0</v>
      </c>
      <c r="X30" s="290"/>
      <c r="Y30" s="290"/>
      <c r="Z30" s="290"/>
      <c r="AA30" s="290"/>
      <c r="AB30" s="290"/>
      <c r="AC30" s="290"/>
      <c r="AD30" s="290"/>
      <c r="AE30" s="290"/>
      <c r="AK30" s="291">
        <f>ROUND(AW54,2)</f>
        <v>0</v>
      </c>
      <c r="AL30" s="290"/>
      <c r="AM30" s="290"/>
      <c r="AN30" s="290"/>
      <c r="AO30" s="290"/>
      <c r="AR30" s="37"/>
      <c r="BE30" s="308"/>
    </row>
    <row r="31" spans="2:57" s="2" customFormat="1" ht="14.45" customHeight="1" hidden="1">
      <c r="B31" s="37"/>
      <c r="F31" s="28" t="s">
        <v>45</v>
      </c>
      <c r="L31" s="289">
        <v>0.21</v>
      </c>
      <c r="M31" s="290"/>
      <c r="N31" s="290"/>
      <c r="O31" s="290"/>
      <c r="P31" s="290"/>
      <c r="W31" s="291">
        <f>ROUND(BB54,2)</f>
        <v>0</v>
      </c>
      <c r="X31" s="290"/>
      <c r="Y31" s="290"/>
      <c r="Z31" s="290"/>
      <c r="AA31" s="290"/>
      <c r="AB31" s="290"/>
      <c r="AC31" s="290"/>
      <c r="AD31" s="290"/>
      <c r="AE31" s="290"/>
      <c r="AK31" s="291">
        <v>0</v>
      </c>
      <c r="AL31" s="290"/>
      <c r="AM31" s="290"/>
      <c r="AN31" s="290"/>
      <c r="AO31" s="290"/>
      <c r="AR31" s="37"/>
      <c r="BE31" s="308"/>
    </row>
    <row r="32" spans="2:57" s="2" customFormat="1" ht="14.45" customHeight="1" hidden="1">
      <c r="B32" s="37"/>
      <c r="F32" s="28" t="s">
        <v>46</v>
      </c>
      <c r="L32" s="289">
        <v>0.15</v>
      </c>
      <c r="M32" s="290"/>
      <c r="N32" s="290"/>
      <c r="O32" s="290"/>
      <c r="P32" s="290"/>
      <c r="W32" s="291">
        <f>ROUND(BC54,2)</f>
        <v>0</v>
      </c>
      <c r="X32" s="290"/>
      <c r="Y32" s="290"/>
      <c r="Z32" s="290"/>
      <c r="AA32" s="290"/>
      <c r="AB32" s="290"/>
      <c r="AC32" s="290"/>
      <c r="AD32" s="290"/>
      <c r="AE32" s="290"/>
      <c r="AK32" s="291">
        <v>0</v>
      </c>
      <c r="AL32" s="290"/>
      <c r="AM32" s="290"/>
      <c r="AN32" s="290"/>
      <c r="AO32" s="290"/>
      <c r="AR32" s="37"/>
      <c r="BE32" s="308"/>
    </row>
    <row r="33" spans="2:44" s="2" customFormat="1" ht="14.45" customHeight="1" hidden="1">
      <c r="B33" s="37"/>
      <c r="F33" s="28" t="s">
        <v>47</v>
      </c>
      <c r="L33" s="289">
        <v>0</v>
      </c>
      <c r="M33" s="290"/>
      <c r="N33" s="290"/>
      <c r="O33" s="290"/>
      <c r="P33" s="290"/>
      <c r="W33" s="291">
        <f>ROUND(BD54,2)</f>
        <v>0</v>
      </c>
      <c r="X33" s="290"/>
      <c r="Y33" s="290"/>
      <c r="Z33" s="290"/>
      <c r="AA33" s="290"/>
      <c r="AB33" s="290"/>
      <c r="AC33" s="290"/>
      <c r="AD33" s="290"/>
      <c r="AE33" s="290"/>
      <c r="AK33" s="291">
        <v>0</v>
      </c>
      <c r="AL33" s="290"/>
      <c r="AM33" s="290"/>
      <c r="AN33" s="290"/>
      <c r="AO33" s="290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303" t="s">
        <v>50</v>
      </c>
      <c r="Y35" s="301"/>
      <c r="Z35" s="301"/>
      <c r="AA35" s="301"/>
      <c r="AB35" s="301"/>
      <c r="AC35" s="40"/>
      <c r="AD35" s="40"/>
      <c r="AE35" s="40"/>
      <c r="AF35" s="40"/>
      <c r="AG35" s="40"/>
      <c r="AH35" s="40"/>
      <c r="AI35" s="40"/>
      <c r="AJ35" s="40"/>
      <c r="AK35" s="300">
        <f>SUM(AK26:AK33)</f>
        <v>0</v>
      </c>
      <c r="AL35" s="301"/>
      <c r="AM35" s="301"/>
      <c r="AN35" s="301"/>
      <c r="AO35" s="302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2022-134-ver2</v>
      </c>
      <c r="AR44" s="46"/>
    </row>
    <row r="45" spans="2:44" s="4" customFormat="1" ht="36.95" customHeight="1">
      <c r="B45" s="47"/>
      <c r="C45" s="48" t="s">
        <v>17</v>
      </c>
      <c r="L45" s="286" t="str">
        <f>K6</f>
        <v>Vybudování a rekonstrukce chodníku v ul. Žižkova, Česká Kamenice</v>
      </c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 xml:space="preserve"> </v>
      </c>
      <c r="AI47" s="28" t="s">
        <v>23</v>
      </c>
      <c r="AM47" s="292" t="str">
        <f>IF(AN8="","",AN8)</f>
        <v>7. 10. 2022</v>
      </c>
      <c r="AN47" s="292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 xml:space="preserve"> </v>
      </c>
      <c r="AI49" s="28" t="s">
        <v>30</v>
      </c>
      <c r="AM49" s="293" t="str">
        <f>IF(E17="","",E17)</f>
        <v xml:space="preserve"> </v>
      </c>
      <c r="AN49" s="294"/>
      <c r="AO49" s="294"/>
      <c r="AP49" s="294"/>
      <c r="AR49" s="33"/>
      <c r="AS49" s="295" t="s">
        <v>52</v>
      </c>
      <c r="AT49" s="296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28</v>
      </c>
      <c r="L50" s="3" t="str">
        <f>IF(E14="Vyplň údaj","",E14)</f>
        <v/>
      </c>
      <c r="AI50" s="28" t="s">
        <v>32</v>
      </c>
      <c r="AM50" s="293" t="str">
        <f>IF(E20="","",E20)</f>
        <v>Ing. Kateřina Tumpachová</v>
      </c>
      <c r="AN50" s="294"/>
      <c r="AO50" s="294"/>
      <c r="AP50" s="294"/>
      <c r="AR50" s="33"/>
      <c r="AS50" s="297"/>
      <c r="AT50" s="298"/>
      <c r="BD50" s="54"/>
    </row>
    <row r="51" spans="2:56" s="1" customFormat="1" ht="10.9" customHeight="1">
      <c r="B51" s="33"/>
      <c r="AR51" s="33"/>
      <c r="AS51" s="297"/>
      <c r="AT51" s="298"/>
      <c r="BD51" s="54"/>
    </row>
    <row r="52" spans="2:56" s="1" customFormat="1" ht="29.25" customHeight="1">
      <c r="B52" s="33"/>
      <c r="C52" s="282" t="s">
        <v>53</v>
      </c>
      <c r="D52" s="283"/>
      <c r="E52" s="283"/>
      <c r="F52" s="283"/>
      <c r="G52" s="283"/>
      <c r="H52" s="55"/>
      <c r="I52" s="288" t="s">
        <v>54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99" t="s">
        <v>55</v>
      </c>
      <c r="AH52" s="283"/>
      <c r="AI52" s="283"/>
      <c r="AJ52" s="283"/>
      <c r="AK52" s="283"/>
      <c r="AL52" s="283"/>
      <c r="AM52" s="283"/>
      <c r="AN52" s="288" t="s">
        <v>56</v>
      </c>
      <c r="AO52" s="283"/>
      <c r="AP52" s="283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84">
        <f>ROUND(AG55+AG62+AG68+AG73+AG78+AG83,2)</f>
        <v>0</v>
      </c>
      <c r="AH54" s="284"/>
      <c r="AI54" s="284"/>
      <c r="AJ54" s="284"/>
      <c r="AK54" s="284"/>
      <c r="AL54" s="284"/>
      <c r="AM54" s="284"/>
      <c r="AN54" s="285">
        <f aca="true" t="shared" si="0" ref="AN54:AN83">SUM(AG54,AT54)</f>
        <v>0</v>
      </c>
      <c r="AO54" s="285"/>
      <c r="AP54" s="285"/>
      <c r="AQ54" s="65" t="s">
        <v>3</v>
      </c>
      <c r="AR54" s="61"/>
      <c r="AS54" s="66">
        <f>ROUND(AS55+AS62+AS68+AS73+AS78+AS83,2)</f>
        <v>0</v>
      </c>
      <c r="AT54" s="67">
        <f aca="true" t="shared" si="1" ref="AT54:AT83">ROUND(SUM(AV54:AW54),2)</f>
        <v>0</v>
      </c>
      <c r="AU54" s="68">
        <f>ROUND(AU55+AU62+AU68+AU73+AU78+AU83,5)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ROUND(AZ55+AZ62+AZ68+AZ73+AZ78+AZ83,2)</f>
        <v>0</v>
      </c>
      <c r="BA54" s="67">
        <f>ROUND(BA55+BA62+BA68+BA73+BA78+BA83,2)</f>
        <v>0</v>
      </c>
      <c r="BB54" s="67">
        <f>ROUND(BB55+BB62+BB68+BB73+BB78+BB83,2)</f>
        <v>0</v>
      </c>
      <c r="BC54" s="67">
        <f>ROUND(BC55+BC62+BC68+BC73+BC78+BC83,2)</f>
        <v>0</v>
      </c>
      <c r="BD54" s="69">
        <f>ROUND(BD55+BD62+BD68+BD73+BD78+BD83,2)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3</v>
      </c>
    </row>
    <row r="55" spans="2:91" s="6" customFormat="1" ht="16.5" customHeight="1">
      <c r="B55" s="72"/>
      <c r="C55" s="73"/>
      <c r="D55" s="276" t="s">
        <v>76</v>
      </c>
      <c r="E55" s="276"/>
      <c r="F55" s="276"/>
      <c r="G55" s="276"/>
      <c r="H55" s="276"/>
      <c r="I55" s="74"/>
      <c r="J55" s="276" t="s">
        <v>77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81">
        <f>ROUND(SUM(AG56:AG61),2)</f>
        <v>0</v>
      </c>
      <c r="AH55" s="280"/>
      <c r="AI55" s="280"/>
      <c r="AJ55" s="280"/>
      <c r="AK55" s="280"/>
      <c r="AL55" s="280"/>
      <c r="AM55" s="280"/>
      <c r="AN55" s="279">
        <f t="shared" si="0"/>
        <v>0</v>
      </c>
      <c r="AO55" s="280"/>
      <c r="AP55" s="280"/>
      <c r="AQ55" s="75" t="s">
        <v>78</v>
      </c>
      <c r="AR55" s="72"/>
      <c r="AS55" s="76">
        <f>ROUND(SUM(AS56:AS61),2)</f>
        <v>0</v>
      </c>
      <c r="AT55" s="77">
        <f t="shared" si="1"/>
        <v>0</v>
      </c>
      <c r="AU55" s="78">
        <f>ROUND(SUM(AU56:AU61),5)</f>
        <v>0</v>
      </c>
      <c r="AV55" s="77">
        <f>ROUND(AZ55*L29,2)</f>
        <v>0</v>
      </c>
      <c r="AW55" s="77">
        <f>ROUND(BA55*L30,2)</f>
        <v>0</v>
      </c>
      <c r="AX55" s="77">
        <f>ROUND(BB55*L29,2)</f>
        <v>0</v>
      </c>
      <c r="AY55" s="77">
        <f>ROUND(BC55*L30,2)</f>
        <v>0</v>
      </c>
      <c r="AZ55" s="77">
        <f>ROUND(SUM(AZ56:AZ61),2)</f>
        <v>0</v>
      </c>
      <c r="BA55" s="77">
        <f>ROUND(SUM(BA56:BA61),2)</f>
        <v>0</v>
      </c>
      <c r="BB55" s="77">
        <f>ROUND(SUM(BB56:BB61),2)</f>
        <v>0</v>
      </c>
      <c r="BC55" s="77">
        <f>ROUND(SUM(BC56:BC61),2)</f>
        <v>0</v>
      </c>
      <c r="BD55" s="79">
        <f>ROUND(SUM(BD56:BD61),2)</f>
        <v>0</v>
      </c>
      <c r="BS55" s="80" t="s">
        <v>71</v>
      </c>
      <c r="BT55" s="80" t="s">
        <v>76</v>
      </c>
      <c r="BU55" s="80" t="s">
        <v>73</v>
      </c>
      <c r="BV55" s="80" t="s">
        <v>74</v>
      </c>
      <c r="BW55" s="80" t="s">
        <v>79</v>
      </c>
      <c r="BX55" s="80" t="s">
        <v>5</v>
      </c>
      <c r="CL55" s="80" t="s">
        <v>3</v>
      </c>
      <c r="CM55" s="80" t="s">
        <v>80</v>
      </c>
    </row>
    <row r="56" spans="1:90" s="3" customFormat="1" ht="23.25" customHeight="1">
      <c r="A56" s="81" t="s">
        <v>81</v>
      </c>
      <c r="B56" s="46"/>
      <c r="C56" s="9"/>
      <c r="D56" s="9"/>
      <c r="E56" s="275" t="s">
        <v>82</v>
      </c>
      <c r="F56" s="275"/>
      <c r="G56" s="275"/>
      <c r="H56" s="275"/>
      <c r="I56" s="275"/>
      <c r="J56" s="9"/>
      <c r="K56" s="275" t="s">
        <v>83</v>
      </c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7">
        <f>'SO 101-1 - Chodník pro pě...'!J32</f>
        <v>0</v>
      </c>
      <c r="AH56" s="278"/>
      <c r="AI56" s="278"/>
      <c r="AJ56" s="278"/>
      <c r="AK56" s="278"/>
      <c r="AL56" s="278"/>
      <c r="AM56" s="278"/>
      <c r="AN56" s="277">
        <f t="shared" si="0"/>
        <v>0</v>
      </c>
      <c r="AO56" s="278"/>
      <c r="AP56" s="278"/>
      <c r="AQ56" s="82" t="s">
        <v>84</v>
      </c>
      <c r="AR56" s="46"/>
      <c r="AS56" s="83">
        <v>0</v>
      </c>
      <c r="AT56" s="84">
        <f t="shared" si="1"/>
        <v>0</v>
      </c>
      <c r="AU56" s="85">
        <f>'SO 101-1 - Chodník pro pě...'!P92</f>
        <v>0</v>
      </c>
      <c r="AV56" s="84">
        <f>'SO 101-1 - Chodník pro pě...'!J35</f>
        <v>0</v>
      </c>
      <c r="AW56" s="84">
        <f>'SO 101-1 - Chodník pro pě...'!J36</f>
        <v>0</v>
      </c>
      <c r="AX56" s="84">
        <f>'SO 101-1 - Chodník pro pě...'!J37</f>
        <v>0</v>
      </c>
      <c r="AY56" s="84">
        <f>'SO 101-1 - Chodník pro pě...'!J38</f>
        <v>0</v>
      </c>
      <c r="AZ56" s="84">
        <f>'SO 101-1 - Chodník pro pě...'!F35</f>
        <v>0</v>
      </c>
      <c r="BA56" s="84">
        <f>'SO 101-1 - Chodník pro pě...'!F36</f>
        <v>0</v>
      </c>
      <c r="BB56" s="84">
        <f>'SO 101-1 - Chodník pro pě...'!F37</f>
        <v>0</v>
      </c>
      <c r="BC56" s="84">
        <f>'SO 101-1 - Chodník pro pě...'!F38</f>
        <v>0</v>
      </c>
      <c r="BD56" s="86">
        <f>'SO 101-1 - Chodník pro pě...'!F39</f>
        <v>0</v>
      </c>
      <c r="BT56" s="26" t="s">
        <v>80</v>
      </c>
      <c r="BV56" s="26" t="s">
        <v>74</v>
      </c>
      <c r="BW56" s="26" t="s">
        <v>85</v>
      </c>
      <c r="BX56" s="26" t="s">
        <v>79</v>
      </c>
      <c r="CL56" s="26" t="s">
        <v>3</v>
      </c>
    </row>
    <row r="57" spans="1:90" s="3" customFormat="1" ht="23.25" customHeight="1">
      <c r="A57" s="81" t="s">
        <v>81</v>
      </c>
      <c r="B57" s="46"/>
      <c r="C57" s="9"/>
      <c r="D57" s="9"/>
      <c r="E57" s="275" t="s">
        <v>86</v>
      </c>
      <c r="F57" s="275"/>
      <c r="G57" s="275"/>
      <c r="H57" s="275"/>
      <c r="I57" s="275"/>
      <c r="J57" s="9"/>
      <c r="K57" s="275" t="s">
        <v>87</v>
      </c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7">
        <f>'SO 102-1 -  Zpevněné ploc...'!J32</f>
        <v>0</v>
      </c>
      <c r="AH57" s="278"/>
      <c r="AI57" s="278"/>
      <c r="AJ57" s="278"/>
      <c r="AK57" s="278"/>
      <c r="AL57" s="278"/>
      <c r="AM57" s="278"/>
      <c r="AN57" s="277">
        <f t="shared" si="0"/>
        <v>0</v>
      </c>
      <c r="AO57" s="278"/>
      <c r="AP57" s="278"/>
      <c r="AQ57" s="82" t="s">
        <v>84</v>
      </c>
      <c r="AR57" s="46"/>
      <c r="AS57" s="83">
        <v>0</v>
      </c>
      <c r="AT57" s="84">
        <f t="shared" si="1"/>
        <v>0</v>
      </c>
      <c r="AU57" s="85">
        <f>'SO 102-1 -  Zpevněné ploc...'!P88</f>
        <v>0</v>
      </c>
      <c r="AV57" s="84">
        <f>'SO 102-1 -  Zpevněné ploc...'!J35</f>
        <v>0</v>
      </c>
      <c r="AW57" s="84">
        <f>'SO 102-1 -  Zpevněné ploc...'!J36</f>
        <v>0</v>
      </c>
      <c r="AX57" s="84">
        <f>'SO 102-1 -  Zpevněné ploc...'!J37</f>
        <v>0</v>
      </c>
      <c r="AY57" s="84">
        <f>'SO 102-1 -  Zpevněné ploc...'!J38</f>
        <v>0</v>
      </c>
      <c r="AZ57" s="84">
        <f>'SO 102-1 -  Zpevněné ploc...'!F35</f>
        <v>0</v>
      </c>
      <c r="BA57" s="84">
        <f>'SO 102-1 -  Zpevněné ploc...'!F36</f>
        <v>0</v>
      </c>
      <c r="BB57" s="84">
        <f>'SO 102-1 -  Zpevněné ploc...'!F37</f>
        <v>0</v>
      </c>
      <c r="BC57" s="84">
        <f>'SO 102-1 -  Zpevněné ploc...'!F38</f>
        <v>0</v>
      </c>
      <c r="BD57" s="86">
        <f>'SO 102-1 -  Zpevněné ploc...'!F39</f>
        <v>0</v>
      </c>
      <c r="BT57" s="26" t="s">
        <v>80</v>
      </c>
      <c r="BV57" s="26" t="s">
        <v>74</v>
      </c>
      <c r="BW57" s="26" t="s">
        <v>88</v>
      </c>
      <c r="BX57" s="26" t="s">
        <v>79</v>
      </c>
      <c r="CL57" s="26" t="s">
        <v>3</v>
      </c>
    </row>
    <row r="58" spans="1:90" s="3" customFormat="1" ht="23.25" customHeight="1">
      <c r="A58" s="81" t="s">
        <v>81</v>
      </c>
      <c r="B58" s="46"/>
      <c r="C58" s="9"/>
      <c r="D58" s="9"/>
      <c r="E58" s="275" t="s">
        <v>89</v>
      </c>
      <c r="F58" s="275"/>
      <c r="G58" s="275"/>
      <c r="H58" s="275"/>
      <c r="I58" s="275"/>
      <c r="J58" s="9"/>
      <c r="K58" s="275" t="s">
        <v>90</v>
      </c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7">
        <f>'SO 104-1 -  Dopravní značení'!J32</f>
        <v>0</v>
      </c>
      <c r="AH58" s="278"/>
      <c r="AI58" s="278"/>
      <c r="AJ58" s="278"/>
      <c r="AK58" s="278"/>
      <c r="AL58" s="278"/>
      <c r="AM58" s="278"/>
      <c r="AN58" s="277">
        <f t="shared" si="0"/>
        <v>0</v>
      </c>
      <c r="AO58" s="278"/>
      <c r="AP58" s="278"/>
      <c r="AQ58" s="82" t="s">
        <v>84</v>
      </c>
      <c r="AR58" s="46"/>
      <c r="AS58" s="83">
        <v>0</v>
      </c>
      <c r="AT58" s="84">
        <f t="shared" si="1"/>
        <v>0</v>
      </c>
      <c r="AU58" s="85">
        <f>'SO 104-1 -  Dopravní značení'!P89</f>
        <v>0</v>
      </c>
      <c r="AV58" s="84">
        <f>'SO 104-1 -  Dopravní značení'!J35</f>
        <v>0</v>
      </c>
      <c r="AW58" s="84">
        <f>'SO 104-1 -  Dopravní značení'!J36</f>
        <v>0</v>
      </c>
      <c r="AX58" s="84">
        <f>'SO 104-1 -  Dopravní značení'!J37</f>
        <v>0</v>
      </c>
      <c r="AY58" s="84">
        <f>'SO 104-1 -  Dopravní značení'!J38</f>
        <v>0</v>
      </c>
      <c r="AZ58" s="84">
        <f>'SO 104-1 -  Dopravní značení'!F35</f>
        <v>0</v>
      </c>
      <c r="BA58" s="84">
        <f>'SO 104-1 -  Dopravní značení'!F36</f>
        <v>0</v>
      </c>
      <c r="BB58" s="84">
        <f>'SO 104-1 -  Dopravní značení'!F37</f>
        <v>0</v>
      </c>
      <c r="BC58" s="84">
        <f>'SO 104-1 -  Dopravní značení'!F38</f>
        <v>0</v>
      </c>
      <c r="BD58" s="86">
        <f>'SO 104-1 -  Dopravní značení'!F39</f>
        <v>0</v>
      </c>
      <c r="BT58" s="26" t="s">
        <v>80</v>
      </c>
      <c r="BV58" s="26" t="s">
        <v>74</v>
      </c>
      <c r="BW58" s="26" t="s">
        <v>91</v>
      </c>
      <c r="BX58" s="26" t="s">
        <v>79</v>
      </c>
      <c r="CL58" s="26" t="s">
        <v>3</v>
      </c>
    </row>
    <row r="59" spans="1:90" s="3" customFormat="1" ht="23.25" customHeight="1">
      <c r="A59" s="81" t="s">
        <v>81</v>
      </c>
      <c r="B59" s="46"/>
      <c r="C59" s="9"/>
      <c r="D59" s="9"/>
      <c r="E59" s="275" t="s">
        <v>92</v>
      </c>
      <c r="F59" s="275"/>
      <c r="G59" s="275"/>
      <c r="H59" s="275"/>
      <c r="I59" s="275"/>
      <c r="J59" s="9"/>
      <c r="K59" s="275" t="s">
        <v>93</v>
      </c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7">
        <f>'SO 301-1 -  Odvodnění kom...'!J32</f>
        <v>0</v>
      </c>
      <c r="AH59" s="278"/>
      <c r="AI59" s="278"/>
      <c r="AJ59" s="278"/>
      <c r="AK59" s="278"/>
      <c r="AL59" s="278"/>
      <c r="AM59" s="278"/>
      <c r="AN59" s="277">
        <f t="shared" si="0"/>
        <v>0</v>
      </c>
      <c r="AO59" s="278"/>
      <c r="AP59" s="278"/>
      <c r="AQ59" s="82" t="s">
        <v>84</v>
      </c>
      <c r="AR59" s="46"/>
      <c r="AS59" s="83">
        <v>0</v>
      </c>
      <c r="AT59" s="84">
        <f t="shared" si="1"/>
        <v>0</v>
      </c>
      <c r="AU59" s="85">
        <f>'SO 301-1 -  Odvodnění kom...'!P92</f>
        <v>0</v>
      </c>
      <c r="AV59" s="84">
        <f>'SO 301-1 -  Odvodnění kom...'!J35</f>
        <v>0</v>
      </c>
      <c r="AW59" s="84">
        <f>'SO 301-1 -  Odvodnění kom...'!J36</f>
        <v>0</v>
      </c>
      <c r="AX59" s="84">
        <f>'SO 301-1 -  Odvodnění kom...'!J37</f>
        <v>0</v>
      </c>
      <c r="AY59" s="84">
        <f>'SO 301-1 -  Odvodnění kom...'!J38</f>
        <v>0</v>
      </c>
      <c r="AZ59" s="84">
        <f>'SO 301-1 -  Odvodnění kom...'!F35</f>
        <v>0</v>
      </c>
      <c r="BA59" s="84">
        <f>'SO 301-1 -  Odvodnění kom...'!F36</f>
        <v>0</v>
      </c>
      <c r="BB59" s="84">
        <f>'SO 301-1 -  Odvodnění kom...'!F37</f>
        <v>0</v>
      </c>
      <c r="BC59" s="84">
        <f>'SO 301-1 -  Odvodnění kom...'!F38</f>
        <v>0</v>
      </c>
      <c r="BD59" s="86">
        <f>'SO 301-1 -  Odvodnění kom...'!F39</f>
        <v>0</v>
      </c>
      <c r="BT59" s="26" t="s">
        <v>80</v>
      </c>
      <c r="BV59" s="26" t="s">
        <v>74</v>
      </c>
      <c r="BW59" s="26" t="s">
        <v>94</v>
      </c>
      <c r="BX59" s="26" t="s">
        <v>79</v>
      </c>
      <c r="CL59" s="26" t="s">
        <v>3</v>
      </c>
    </row>
    <row r="60" spans="1:90" s="3" customFormat="1" ht="16.5" customHeight="1">
      <c r="A60" s="81" t="s">
        <v>81</v>
      </c>
      <c r="B60" s="46"/>
      <c r="C60" s="9"/>
      <c r="D60" s="9"/>
      <c r="E60" s="275" t="s">
        <v>95</v>
      </c>
      <c r="F60" s="275"/>
      <c r="G60" s="275"/>
      <c r="H60" s="275"/>
      <c r="I60" s="275"/>
      <c r="J60" s="9"/>
      <c r="K60" s="275" t="s">
        <v>96</v>
      </c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7">
        <f>'SO OP - Rekontrukce opěrn...'!J32</f>
        <v>0</v>
      </c>
      <c r="AH60" s="278"/>
      <c r="AI60" s="278"/>
      <c r="AJ60" s="278"/>
      <c r="AK60" s="278"/>
      <c r="AL60" s="278"/>
      <c r="AM60" s="278"/>
      <c r="AN60" s="277">
        <f t="shared" si="0"/>
        <v>0</v>
      </c>
      <c r="AO60" s="278"/>
      <c r="AP60" s="278"/>
      <c r="AQ60" s="82" t="s">
        <v>84</v>
      </c>
      <c r="AR60" s="46"/>
      <c r="AS60" s="83">
        <v>0</v>
      </c>
      <c r="AT60" s="84">
        <f t="shared" si="1"/>
        <v>0</v>
      </c>
      <c r="AU60" s="85">
        <f>'SO OP - Rekontrukce opěrn...'!P95</f>
        <v>0</v>
      </c>
      <c r="AV60" s="84">
        <f>'SO OP - Rekontrukce opěrn...'!J35</f>
        <v>0</v>
      </c>
      <c r="AW60" s="84">
        <f>'SO OP - Rekontrukce opěrn...'!J36</f>
        <v>0</v>
      </c>
      <c r="AX60" s="84">
        <f>'SO OP - Rekontrukce opěrn...'!J37</f>
        <v>0</v>
      </c>
      <c r="AY60" s="84">
        <f>'SO OP - Rekontrukce opěrn...'!J38</f>
        <v>0</v>
      </c>
      <c r="AZ60" s="84">
        <f>'SO OP - Rekontrukce opěrn...'!F35</f>
        <v>0</v>
      </c>
      <c r="BA60" s="84">
        <f>'SO OP - Rekontrukce opěrn...'!F36</f>
        <v>0</v>
      </c>
      <c r="BB60" s="84">
        <f>'SO OP - Rekontrukce opěrn...'!F37</f>
        <v>0</v>
      </c>
      <c r="BC60" s="84">
        <f>'SO OP - Rekontrukce opěrn...'!F38</f>
        <v>0</v>
      </c>
      <c r="BD60" s="86">
        <f>'SO OP - Rekontrukce opěrn...'!F39</f>
        <v>0</v>
      </c>
      <c r="BT60" s="26" t="s">
        <v>80</v>
      </c>
      <c r="BV60" s="26" t="s">
        <v>74</v>
      </c>
      <c r="BW60" s="26" t="s">
        <v>97</v>
      </c>
      <c r="BX60" s="26" t="s">
        <v>79</v>
      </c>
      <c r="CL60" s="26" t="s">
        <v>3</v>
      </c>
    </row>
    <row r="61" spans="1:90" s="3" customFormat="1" ht="16.5" customHeight="1">
      <c r="A61" s="81" t="s">
        <v>81</v>
      </c>
      <c r="B61" s="46"/>
      <c r="C61" s="9"/>
      <c r="D61" s="9"/>
      <c r="E61" s="275" t="s">
        <v>98</v>
      </c>
      <c r="F61" s="275"/>
      <c r="G61" s="275"/>
      <c r="H61" s="275"/>
      <c r="I61" s="275"/>
      <c r="J61" s="9"/>
      <c r="K61" s="275" t="s">
        <v>99</v>
      </c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7">
        <f>'VRN-1 - VRN'!J32</f>
        <v>0</v>
      </c>
      <c r="AH61" s="278"/>
      <c r="AI61" s="278"/>
      <c r="AJ61" s="278"/>
      <c r="AK61" s="278"/>
      <c r="AL61" s="278"/>
      <c r="AM61" s="278"/>
      <c r="AN61" s="277">
        <f t="shared" si="0"/>
        <v>0</v>
      </c>
      <c r="AO61" s="278"/>
      <c r="AP61" s="278"/>
      <c r="AQ61" s="82" t="s">
        <v>84</v>
      </c>
      <c r="AR61" s="46"/>
      <c r="AS61" s="83">
        <v>0</v>
      </c>
      <c r="AT61" s="84">
        <f t="shared" si="1"/>
        <v>0</v>
      </c>
      <c r="AU61" s="85">
        <f>'VRN-1 - VRN'!P90</f>
        <v>0</v>
      </c>
      <c r="AV61" s="84">
        <f>'VRN-1 - VRN'!J35</f>
        <v>0</v>
      </c>
      <c r="AW61" s="84">
        <f>'VRN-1 - VRN'!J36</f>
        <v>0</v>
      </c>
      <c r="AX61" s="84">
        <f>'VRN-1 - VRN'!J37</f>
        <v>0</v>
      </c>
      <c r="AY61" s="84">
        <f>'VRN-1 - VRN'!J38</f>
        <v>0</v>
      </c>
      <c r="AZ61" s="84">
        <f>'VRN-1 - VRN'!F35</f>
        <v>0</v>
      </c>
      <c r="BA61" s="84">
        <f>'VRN-1 - VRN'!F36</f>
        <v>0</v>
      </c>
      <c r="BB61" s="84">
        <f>'VRN-1 - VRN'!F37</f>
        <v>0</v>
      </c>
      <c r="BC61" s="84">
        <f>'VRN-1 - VRN'!F38</f>
        <v>0</v>
      </c>
      <c r="BD61" s="86">
        <f>'VRN-1 - VRN'!F39</f>
        <v>0</v>
      </c>
      <c r="BT61" s="26" t="s">
        <v>80</v>
      </c>
      <c r="BV61" s="26" t="s">
        <v>74</v>
      </c>
      <c r="BW61" s="26" t="s">
        <v>100</v>
      </c>
      <c r="BX61" s="26" t="s">
        <v>79</v>
      </c>
      <c r="CL61" s="26" t="s">
        <v>3</v>
      </c>
    </row>
    <row r="62" spans="2:91" s="6" customFormat="1" ht="16.5" customHeight="1">
      <c r="B62" s="72"/>
      <c r="C62" s="73"/>
      <c r="D62" s="276" t="s">
        <v>80</v>
      </c>
      <c r="E62" s="276"/>
      <c r="F62" s="276"/>
      <c r="G62" s="276"/>
      <c r="H62" s="276"/>
      <c r="I62" s="74"/>
      <c r="J62" s="276" t="s">
        <v>101</v>
      </c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81">
        <f>ROUND(SUM(AG63:AG67),2)</f>
        <v>0</v>
      </c>
      <c r="AH62" s="280"/>
      <c r="AI62" s="280"/>
      <c r="AJ62" s="280"/>
      <c r="AK62" s="280"/>
      <c r="AL62" s="280"/>
      <c r="AM62" s="280"/>
      <c r="AN62" s="279">
        <f t="shared" si="0"/>
        <v>0</v>
      </c>
      <c r="AO62" s="280"/>
      <c r="AP62" s="280"/>
      <c r="AQ62" s="75" t="s">
        <v>78</v>
      </c>
      <c r="AR62" s="72"/>
      <c r="AS62" s="76">
        <f>ROUND(SUM(AS63:AS67),2)</f>
        <v>0</v>
      </c>
      <c r="AT62" s="77">
        <f t="shared" si="1"/>
        <v>0</v>
      </c>
      <c r="AU62" s="78">
        <f>ROUND(SUM(AU63:AU67),5)</f>
        <v>0</v>
      </c>
      <c r="AV62" s="77">
        <f>ROUND(AZ62*L29,2)</f>
        <v>0</v>
      </c>
      <c r="AW62" s="77">
        <f>ROUND(BA62*L30,2)</f>
        <v>0</v>
      </c>
      <c r="AX62" s="77">
        <f>ROUND(BB62*L29,2)</f>
        <v>0</v>
      </c>
      <c r="AY62" s="77">
        <f>ROUND(BC62*L30,2)</f>
        <v>0</v>
      </c>
      <c r="AZ62" s="77">
        <f>ROUND(SUM(AZ63:AZ67),2)</f>
        <v>0</v>
      </c>
      <c r="BA62" s="77">
        <f>ROUND(SUM(BA63:BA67),2)</f>
        <v>0</v>
      </c>
      <c r="BB62" s="77">
        <f>ROUND(SUM(BB63:BB67),2)</f>
        <v>0</v>
      </c>
      <c r="BC62" s="77">
        <f>ROUND(SUM(BC63:BC67),2)</f>
        <v>0</v>
      </c>
      <c r="BD62" s="79">
        <f>ROUND(SUM(BD63:BD67),2)</f>
        <v>0</v>
      </c>
      <c r="BS62" s="80" t="s">
        <v>71</v>
      </c>
      <c r="BT62" s="80" t="s">
        <v>76</v>
      </c>
      <c r="BU62" s="80" t="s">
        <v>73</v>
      </c>
      <c r="BV62" s="80" t="s">
        <v>74</v>
      </c>
      <c r="BW62" s="80" t="s">
        <v>102</v>
      </c>
      <c r="BX62" s="80" t="s">
        <v>5</v>
      </c>
      <c r="CL62" s="80" t="s">
        <v>3</v>
      </c>
      <c r="CM62" s="80" t="s">
        <v>80</v>
      </c>
    </row>
    <row r="63" spans="1:90" s="3" customFormat="1" ht="23.25" customHeight="1">
      <c r="A63" s="81" t="s">
        <v>81</v>
      </c>
      <c r="B63" s="46"/>
      <c r="C63" s="9"/>
      <c r="D63" s="9"/>
      <c r="E63" s="275" t="s">
        <v>103</v>
      </c>
      <c r="F63" s="275"/>
      <c r="G63" s="275"/>
      <c r="H63" s="275"/>
      <c r="I63" s="275"/>
      <c r="J63" s="9"/>
      <c r="K63" s="275" t="s">
        <v>83</v>
      </c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7">
        <f>'SO 101-2 - Chodník pro pě...'!J32</f>
        <v>0</v>
      </c>
      <c r="AH63" s="278"/>
      <c r="AI63" s="278"/>
      <c r="AJ63" s="278"/>
      <c r="AK63" s="278"/>
      <c r="AL63" s="278"/>
      <c r="AM63" s="278"/>
      <c r="AN63" s="277">
        <f t="shared" si="0"/>
        <v>0</v>
      </c>
      <c r="AO63" s="278"/>
      <c r="AP63" s="278"/>
      <c r="AQ63" s="82" t="s">
        <v>84</v>
      </c>
      <c r="AR63" s="46"/>
      <c r="AS63" s="83">
        <v>0</v>
      </c>
      <c r="AT63" s="84">
        <f t="shared" si="1"/>
        <v>0</v>
      </c>
      <c r="AU63" s="85">
        <f>'SO 101-2 - Chodník pro pě...'!P91</f>
        <v>0</v>
      </c>
      <c r="AV63" s="84">
        <f>'SO 101-2 - Chodník pro pě...'!J35</f>
        <v>0</v>
      </c>
      <c r="AW63" s="84">
        <f>'SO 101-2 - Chodník pro pě...'!J36</f>
        <v>0</v>
      </c>
      <c r="AX63" s="84">
        <f>'SO 101-2 - Chodník pro pě...'!J37</f>
        <v>0</v>
      </c>
      <c r="AY63" s="84">
        <f>'SO 101-2 - Chodník pro pě...'!J38</f>
        <v>0</v>
      </c>
      <c r="AZ63" s="84">
        <f>'SO 101-2 - Chodník pro pě...'!F35</f>
        <v>0</v>
      </c>
      <c r="BA63" s="84">
        <f>'SO 101-2 - Chodník pro pě...'!F36</f>
        <v>0</v>
      </c>
      <c r="BB63" s="84">
        <f>'SO 101-2 - Chodník pro pě...'!F37</f>
        <v>0</v>
      </c>
      <c r="BC63" s="84">
        <f>'SO 101-2 - Chodník pro pě...'!F38</f>
        <v>0</v>
      </c>
      <c r="BD63" s="86">
        <f>'SO 101-2 - Chodník pro pě...'!F39</f>
        <v>0</v>
      </c>
      <c r="BT63" s="26" t="s">
        <v>80</v>
      </c>
      <c r="BV63" s="26" t="s">
        <v>74</v>
      </c>
      <c r="BW63" s="26" t="s">
        <v>104</v>
      </c>
      <c r="BX63" s="26" t="s">
        <v>102</v>
      </c>
      <c r="CL63" s="26" t="s">
        <v>3</v>
      </c>
    </row>
    <row r="64" spans="1:90" s="3" customFormat="1" ht="23.25" customHeight="1">
      <c r="A64" s="81" t="s">
        <v>81</v>
      </c>
      <c r="B64" s="46"/>
      <c r="C64" s="9"/>
      <c r="D64" s="9"/>
      <c r="E64" s="275" t="s">
        <v>105</v>
      </c>
      <c r="F64" s="275"/>
      <c r="G64" s="275"/>
      <c r="H64" s="275"/>
      <c r="I64" s="275"/>
      <c r="J64" s="9"/>
      <c r="K64" s="275" t="s">
        <v>106</v>
      </c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7">
        <f>'SO 102-2 - Zpevněné ploch...'!J32</f>
        <v>0</v>
      </c>
      <c r="AH64" s="278"/>
      <c r="AI64" s="278"/>
      <c r="AJ64" s="278"/>
      <c r="AK64" s="278"/>
      <c r="AL64" s="278"/>
      <c r="AM64" s="278"/>
      <c r="AN64" s="277">
        <f t="shared" si="0"/>
        <v>0</v>
      </c>
      <c r="AO64" s="278"/>
      <c r="AP64" s="278"/>
      <c r="AQ64" s="82" t="s">
        <v>84</v>
      </c>
      <c r="AR64" s="46"/>
      <c r="AS64" s="83">
        <v>0</v>
      </c>
      <c r="AT64" s="84">
        <f t="shared" si="1"/>
        <v>0</v>
      </c>
      <c r="AU64" s="85">
        <f>'SO 102-2 - Zpevněné ploch...'!P88</f>
        <v>0</v>
      </c>
      <c r="AV64" s="84">
        <f>'SO 102-2 - Zpevněné ploch...'!J35</f>
        <v>0</v>
      </c>
      <c r="AW64" s="84">
        <f>'SO 102-2 - Zpevněné ploch...'!J36</f>
        <v>0</v>
      </c>
      <c r="AX64" s="84">
        <f>'SO 102-2 - Zpevněné ploch...'!J37</f>
        <v>0</v>
      </c>
      <c r="AY64" s="84">
        <f>'SO 102-2 - Zpevněné ploch...'!J38</f>
        <v>0</v>
      </c>
      <c r="AZ64" s="84">
        <f>'SO 102-2 - Zpevněné ploch...'!F35</f>
        <v>0</v>
      </c>
      <c r="BA64" s="84">
        <f>'SO 102-2 - Zpevněné ploch...'!F36</f>
        <v>0</v>
      </c>
      <c r="BB64" s="84">
        <f>'SO 102-2 - Zpevněné ploch...'!F37</f>
        <v>0</v>
      </c>
      <c r="BC64" s="84">
        <f>'SO 102-2 - Zpevněné ploch...'!F38</f>
        <v>0</v>
      </c>
      <c r="BD64" s="86">
        <f>'SO 102-2 - Zpevněné ploch...'!F39</f>
        <v>0</v>
      </c>
      <c r="BT64" s="26" t="s">
        <v>80</v>
      </c>
      <c r="BV64" s="26" t="s">
        <v>74</v>
      </c>
      <c r="BW64" s="26" t="s">
        <v>107</v>
      </c>
      <c r="BX64" s="26" t="s">
        <v>102</v>
      </c>
      <c r="CL64" s="26" t="s">
        <v>3</v>
      </c>
    </row>
    <row r="65" spans="1:90" s="3" customFormat="1" ht="23.25" customHeight="1">
      <c r="A65" s="81" t="s">
        <v>81</v>
      </c>
      <c r="B65" s="46"/>
      <c r="C65" s="9"/>
      <c r="D65" s="9"/>
      <c r="E65" s="275" t="s">
        <v>108</v>
      </c>
      <c r="F65" s="275"/>
      <c r="G65" s="275"/>
      <c r="H65" s="275"/>
      <c r="I65" s="275"/>
      <c r="J65" s="9"/>
      <c r="K65" s="275" t="s">
        <v>109</v>
      </c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7">
        <f>'SO 104-2 - Dopravní značení'!J32</f>
        <v>0</v>
      </c>
      <c r="AH65" s="278"/>
      <c r="AI65" s="278"/>
      <c r="AJ65" s="278"/>
      <c r="AK65" s="278"/>
      <c r="AL65" s="278"/>
      <c r="AM65" s="278"/>
      <c r="AN65" s="277">
        <f t="shared" si="0"/>
        <v>0</v>
      </c>
      <c r="AO65" s="278"/>
      <c r="AP65" s="278"/>
      <c r="AQ65" s="82" t="s">
        <v>84</v>
      </c>
      <c r="AR65" s="46"/>
      <c r="AS65" s="83">
        <v>0</v>
      </c>
      <c r="AT65" s="84">
        <f t="shared" si="1"/>
        <v>0</v>
      </c>
      <c r="AU65" s="85">
        <f>'SO 104-2 - Dopravní značení'!P88</f>
        <v>0</v>
      </c>
      <c r="AV65" s="84">
        <f>'SO 104-2 - Dopravní značení'!J35</f>
        <v>0</v>
      </c>
      <c r="AW65" s="84">
        <f>'SO 104-2 - Dopravní značení'!J36</f>
        <v>0</v>
      </c>
      <c r="AX65" s="84">
        <f>'SO 104-2 - Dopravní značení'!J37</f>
        <v>0</v>
      </c>
      <c r="AY65" s="84">
        <f>'SO 104-2 - Dopravní značení'!J38</f>
        <v>0</v>
      </c>
      <c r="AZ65" s="84">
        <f>'SO 104-2 - Dopravní značení'!F35</f>
        <v>0</v>
      </c>
      <c r="BA65" s="84">
        <f>'SO 104-2 - Dopravní značení'!F36</f>
        <v>0</v>
      </c>
      <c r="BB65" s="84">
        <f>'SO 104-2 - Dopravní značení'!F37</f>
        <v>0</v>
      </c>
      <c r="BC65" s="84">
        <f>'SO 104-2 - Dopravní značení'!F38</f>
        <v>0</v>
      </c>
      <c r="BD65" s="86">
        <f>'SO 104-2 - Dopravní značení'!F39</f>
        <v>0</v>
      </c>
      <c r="BT65" s="26" t="s">
        <v>80</v>
      </c>
      <c r="BV65" s="26" t="s">
        <v>74</v>
      </c>
      <c r="BW65" s="26" t="s">
        <v>110</v>
      </c>
      <c r="BX65" s="26" t="s">
        <v>102</v>
      </c>
      <c r="CL65" s="26" t="s">
        <v>3</v>
      </c>
    </row>
    <row r="66" spans="1:90" s="3" customFormat="1" ht="23.25" customHeight="1">
      <c r="A66" s="81" t="s">
        <v>81</v>
      </c>
      <c r="B66" s="46"/>
      <c r="C66" s="9"/>
      <c r="D66" s="9"/>
      <c r="E66" s="275" t="s">
        <v>111</v>
      </c>
      <c r="F66" s="275"/>
      <c r="G66" s="275"/>
      <c r="H66" s="275"/>
      <c r="I66" s="275"/>
      <c r="J66" s="9"/>
      <c r="K66" s="275" t="s">
        <v>112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7">
        <f>'SO 301-2 - Odvodnění komu...'!J32</f>
        <v>0</v>
      </c>
      <c r="AH66" s="278"/>
      <c r="AI66" s="278"/>
      <c r="AJ66" s="278"/>
      <c r="AK66" s="278"/>
      <c r="AL66" s="278"/>
      <c r="AM66" s="278"/>
      <c r="AN66" s="277">
        <f t="shared" si="0"/>
        <v>0</v>
      </c>
      <c r="AO66" s="278"/>
      <c r="AP66" s="278"/>
      <c r="AQ66" s="82" t="s">
        <v>84</v>
      </c>
      <c r="AR66" s="46"/>
      <c r="AS66" s="83">
        <v>0</v>
      </c>
      <c r="AT66" s="84">
        <f t="shared" si="1"/>
        <v>0</v>
      </c>
      <c r="AU66" s="85">
        <f>'SO 301-2 - Odvodnění komu...'!P92</f>
        <v>0</v>
      </c>
      <c r="AV66" s="84">
        <f>'SO 301-2 - Odvodnění komu...'!J35</f>
        <v>0</v>
      </c>
      <c r="AW66" s="84">
        <f>'SO 301-2 - Odvodnění komu...'!J36</f>
        <v>0</v>
      </c>
      <c r="AX66" s="84">
        <f>'SO 301-2 - Odvodnění komu...'!J37</f>
        <v>0</v>
      </c>
      <c r="AY66" s="84">
        <f>'SO 301-2 - Odvodnění komu...'!J38</f>
        <v>0</v>
      </c>
      <c r="AZ66" s="84">
        <f>'SO 301-2 - Odvodnění komu...'!F35</f>
        <v>0</v>
      </c>
      <c r="BA66" s="84">
        <f>'SO 301-2 - Odvodnění komu...'!F36</f>
        <v>0</v>
      </c>
      <c r="BB66" s="84">
        <f>'SO 301-2 - Odvodnění komu...'!F37</f>
        <v>0</v>
      </c>
      <c r="BC66" s="84">
        <f>'SO 301-2 - Odvodnění komu...'!F38</f>
        <v>0</v>
      </c>
      <c r="BD66" s="86">
        <f>'SO 301-2 - Odvodnění komu...'!F39</f>
        <v>0</v>
      </c>
      <c r="BT66" s="26" t="s">
        <v>80</v>
      </c>
      <c r="BV66" s="26" t="s">
        <v>74</v>
      </c>
      <c r="BW66" s="26" t="s">
        <v>113</v>
      </c>
      <c r="BX66" s="26" t="s">
        <v>102</v>
      </c>
      <c r="CL66" s="26" t="s">
        <v>3</v>
      </c>
    </row>
    <row r="67" spans="1:90" s="3" customFormat="1" ht="16.5" customHeight="1">
      <c r="A67" s="81" t="s">
        <v>81</v>
      </c>
      <c r="B67" s="46"/>
      <c r="C67" s="9"/>
      <c r="D67" s="9"/>
      <c r="E67" s="275" t="s">
        <v>114</v>
      </c>
      <c r="F67" s="275"/>
      <c r="G67" s="275"/>
      <c r="H67" s="275"/>
      <c r="I67" s="275"/>
      <c r="J67" s="9"/>
      <c r="K67" s="275" t="s">
        <v>99</v>
      </c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7">
        <f>'VRN-2 - VRN'!J32</f>
        <v>0</v>
      </c>
      <c r="AH67" s="278"/>
      <c r="AI67" s="278"/>
      <c r="AJ67" s="278"/>
      <c r="AK67" s="278"/>
      <c r="AL67" s="278"/>
      <c r="AM67" s="278"/>
      <c r="AN67" s="277">
        <f t="shared" si="0"/>
        <v>0</v>
      </c>
      <c r="AO67" s="278"/>
      <c r="AP67" s="278"/>
      <c r="AQ67" s="82" t="s">
        <v>84</v>
      </c>
      <c r="AR67" s="46"/>
      <c r="AS67" s="83">
        <v>0</v>
      </c>
      <c r="AT67" s="84">
        <f t="shared" si="1"/>
        <v>0</v>
      </c>
      <c r="AU67" s="85">
        <f>'VRN-2 - VRN'!P90</f>
        <v>0</v>
      </c>
      <c r="AV67" s="84">
        <f>'VRN-2 - VRN'!J35</f>
        <v>0</v>
      </c>
      <c r="AW67" s="84">
        <f>'VRN-2 - VRN'!J36</f>
        <v>0</v>
      </c>
      <c r="AX67" s="84">
        <f>'VRN-2 - VRN'!J37</f>
        <v>0</v>
      </c>
      <c r="AY67" s="84">
        <f>'VRN-2 - VRN'!J38</f>
        <v>0</v>
      </c>
      <c r="AZ67" s="84">
        <f>'VRN-2 - VRN'!F35</f>
        <v>0</v>
      </c>
      <c r="BA67" s="84">
        <f>'VRN-2 - VRN'!F36</f>
        <v>0</v>
      </c>
      <c r="BB67" s="84">
        <f>'VRN-2 - VRN'!F37</f>
        <v>0</v>
      </c>
      <c r="BC67" s="84">
        <f>'VRN-2 - VRN'!F38</f>
        <v>0</v>
      </c>
      <c r="BD67" s="86">
        <f>'VRN-2 - VRN'!F39</f>
        <v>0</v>
      </c>
      <c r="BT67" s="26" t="s">
        <v>80</v>
      </c>
      <c r="BV67" s="26" t="s">
        <v>74</v>
      </c>
      <c r="BW67" s="26" t="s">
        <v>115</v>
      </c>
      <c r="BX67" s="26" t="s">
        <v>102</v>
      </c>
      <c r="CL67" s="26" t="s">
        <v>3</v>
      </c>
    </row>
    <row r="68" spans="2:91" s="6" customFormat="1" ht="16.5" customHeight="1">
      <c r="B68" s="72"/>
      <c r="C68" s="73"/>
      <c r="D68" s="276" t="s">
        <v>116</v>
      </c>
      <c r="E68" s="276"/>
      <c r="F68" s="276"/>
      <c r="G68" s="276"/>
      <c r="H68" s="276"/>
      <c r="I68" s="74"/>
      <c r="J68" s="276" t="s">
        <v>117</v>
      </c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81">
        <f>ROUND(SUM(AG69:AG72),2)</f>
        <v>0</v>
      </c>
      <c r="AH68" s="280"/>
      <c r="AI68" s="280"/>
      <c r="AJ68" s="280"/>
      <c r="AK68" s="280"/>
      <c r="AL68" s="280"/>
      <c r="AM68" s="280"/>
      <c r="AN68" s="279">
        <f t="shared" si="0"/>
        <v>0</v>
      </c>
      <c r="AO68" s="280"/>
      <c r="AP68" s="280"/>
      <c r="AQ68" s="75" t="s">
        <v>78</v>
      </c>
      <c r="AR68" s="72"/>
      <c r="AS68" s="76">
        <f>ROUND(SUM(AS69:AS72),2)</f>
        <v>0</v>
      </c>
      <c r="AT68" s="77">
        <f t="shared" si="1"/>
        <v>0</v>
      </c>
      <c r="AU68" s="78">
        <f>ROUND(SUM(AU69:AU72),5)</f>
        <v>0</v>
      </c>
      <c r="AV68" s="77">
        <f>ROUND(AZ68*L29,2)</f>
        <v>0</v>
      </c>
      <c r="AW68" s="77">
        <f>ROUND(BA68*L30,2)</f>
        <v>0</v>
      </c>
      <c r="AX68" s="77">
        <f>ROUND(BB68*L29,2)</f>
        <v>0</v>
      </c>
      <c r="AY68" s="77">
        <f>ROUND(BC68*L30,2)</f>
        <v>0</v>
      </c>
      <c r="AZ68" s="77">
        <f>ROUND(SUM(AZ69:AZ72),2)</f>
        <v>0</v>
      </c>
      <c r="BA68" s="77">
        <f>ROUND(SUM(BA69:BA72),2)</f>
        <v>0</v>
      </c>
      <c r="BB68" s="77">
        <f>ROUND(SUM(BB69:BB72),2)</f>
        <v>0</v>
      </c>
      <c r="BC68" s="77">
        <f>ROUND(SUM(BC69:BC72),2)</f>
        <v>0</v>
      </c>
      <c r="BD68" s="79">
        <f>ROUND(SUM(BD69:BD72),2)</f>
        <v>0</v>
      </c>
      <c r="BS68" s="80" t="s">
        <v>71</v>
      </c>
      <c r="BT68" s="80" t="s">
        <v>76</v>
      </c>
      <c r="BU68" s="80" t="s">
        <v>73</v>
      </c>
      <c r="BV68" s="80" t="s">
        <v>74</v>
      </c>
      <c r="BW68" s="80" t="s">
        <v>118</v>
      </c>
      <c r="BX68" s="80" t="s">
        <v>5</v>
      </c>
      <c r="CL68" s="80" t="s">
        <v>3</v>
      </c>
      <c r="CM68" s="80" t="s">
        <v>80</v>
      </c>
    </row>
    <row r="69" spans="1:90" s="3" customFormat="1" ht="23.25" customHeight="1">
      <c r="A69" s="81" t="s">
        <v>81</v>
      </c>
      <c r="B69" s="46"/>
      <c r="C69" s="9"/>
      <c r="D69" s="9"/>
      <c r="E69" s="275" t="s">
        <v>119</v>
      </c>
      <c r="F69" s="275"/>
      <c r="G69" s="275"/>
      <c r="H69" s="275"/>
      <c r="I69" s="275"/>
      <c r="J69" s="9"/>
      <c r="K69" s="275" t="s">
        <v>83</v>
      </c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7">
        <f>'SO 101-3 - Chodník pro pě...'!J32</f>
        <v>0</v>
      </c>
      <c r="AH69" s="278"/>
      <c r="AI69" s="278"/>
      <c r="AJ69" s="278"/>
      <c r="AK69" s="278"/>
      <c r="AL69" s="278"/>
      <c r="AM69" s="278"/>
      <c r="AN69" s="277">
        <f t="shared" si="0"/>
        <v>0</v>
      </c>
      <c r="AO69" s="278"/>
      <c r="AP69" s="278"/>
      <c r="AQ69" s="82" t="s">
        <v>84</v>
      </c>
      <c r="AR69" s="46"/>
      <c r="AS69" s="83">
        <v>0</v>
      </c>
      <c r="AT69" s="84">
        <f t="shared" si="1"/>
        <v>0</v>
      </c>
      <c r="AU69" s="85">
        <f>'SO 101-3 - Chodník pro pě...'!P91</f>
        <v>0</v>
      </c>
      <c r="AV69" s="84">
        <f>'SO 101-3 - Chodník pro pě...'!J35</f>
        <v>0</v>
      </c>
      <c r="AW69" s="84">
        <f>'SO 101-3 - Chodník pro pě...'!J36</f>
        <v>0</v>
      </c>
      <c r="AX69" s="84">
        <f>'SO 101-3 - Chodník pro pě...'!J37</f>
        <v>0</v>
      </c>
      <c r="AY69" s="84">
        <f>'SO 101-3 - Chodník pro pě...'!J38</f>
        <v>0</v>
      </c>
      <c r="AZ69" s="84">
        <f>'SO 101-3 - Chodník pro pě...'!F35</f>
        <v>0</v>
      </c>
      <c r="BA69" s="84">
        <f>'SO 101-3 - Chodník pro pě...'!F36</f>
        <v>0</v>
      </c>
      <c r="BB69" s="84">
        <f>'SO 101-3 - Chodník pro pě...'!F37</f>
        <v>0</v>
      </c>
      <c r="BC69" s="84">
        <f>'SO 101-3 - Chodník pro pě...'!F38</f>
        <v>0</v>
      </c>
      <c r="BD69" s="86">
        <f>'SO 101-3 - Chodník pro pě...'!F39</f>
        <v>0</v>
      </c>
      <c r="BT69" s="26" t="s">
        <v>80</v>
      </c>
      <c r="BV69" s="26" t="s">
        <v>74</v>
      </c>
      <c r="BW69" s="26" t="s">
        <v>120</v>
      </c>
      <c r="BX69" s="26" t="s">
        <v>118</v>
      </c>
      <c r="CL69" s="26" t="s">
        <v>3</v>
      </c>
    </row>
    <row r="70" spans="1:90" s="3" customFormat="1" ht="23.25" customHeight="1">
      <c r="A70" s="81" t="s">
        <v>81</v>
      </c>
      <c r="B70" s="46"/>
      <c r="C70" s="9"/>
      <c r="D70" s="9"/>
      <c r="E70" s="275" t="s">
        <v>121</v>
      </c>
      <c r="F70" s="275"/>
      <c r="G70" s="275"/>
      <c r="H70" s="275"/>
      <c r="I70" s="275"/>
      <c r="J70" s="9"/>
      <c r="K70" s="275" t="s">
        <v>106</v>
      </c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7">
        <f>'SO 102-3 - Zpevněné ploch...'!J32</f>
        <v>0</v>
      </c>
      <c r="AH70" s="278"/>
      <c r="AI70" s="278"/>
      <c r="AJ70" s="278"/>
      <c r="AK70" s="278"/>
      <c r="AL70" s="278"/>
      <c r="AM70" s="278"/>
      <c r="AN70" s="277">
        <f t="shared" si="0"/>
        <v>0</v>
      </c>
      <c r="AO70" s="278"/>
      <c r="AP70" s="278"/>
      <c r="AQ70" s="82" t="s">
        <v>84</v>
      </c>
      <c r="AR70" s="46"/>
      <c r="AS70" s="83">
        <v>0</v>
      </c>
      <c r="AT70" s="84">
        <f t="shared" si="1"/>
        <v>0</v>
      </c>
      <c r="AU70" s="85">
        <f>'SO 102-3 - Zpevněné ploch...'!P88</f>
        <v>0</v>
      </c>
      <c r="AV70" s="84">
        <f>'SO 102-3 - Zpevněné ploch...'!J35</f>
        <v>0</v>
      </c>
      <c r="AW70" s="84">
        <f>'SO 102-3 - Zpevněné ploch...'!J36</f>
        <v>0</v>
      </c>
      <c r="AX70" s="84">
        <f>'SO 102-3 - Zpevněné ploch...'!J37</f>
        <v>0</v>
      </c>
      <c r="AY70" s="84">
        <f>'SO 102-3 - Zpevněné ploch...'!J38</f>
        <v>0</v>
      </c>
      <c r="AZ70" s="84">
        <f>'SO 102-3 - Zpevněné ploch...'!F35</f>
        <v>0</v>
      </c>
      <c r="BA70" s="84">
        <f>'SO 102-3 - Zpevněné ploch...'!F36</f>
        <v>0</v>
      </c>
      <c r="BB70" s="84">
        <f>'SO 102-3 - Zpevněné ploch...'!F37</f>
        <v>0</v>
      </c>
      <c r="BC70" s="84">
        <f>'SO 102-3 - Zpevněné ploch...'!F38</f>
        <v>0</v>
      </c>
      <c r="BD70" s="86">
        <f>'SO 102-3 - Zpevněné ploch...'!F39</f>
        <v>0</v>
      </c>
      <c r="BT70" s="26" t="s">
        <v>80</v>
      </c>
      <c r="BV70" s="26" t="s">
        <v>74</v>
      </c>
      <c r="BW70" s="26" t="s">
        <v>122</v>
      </c>
      <c r="BX70" s="26" t="s">
        <v>118</v>
      </c>
      <c r="CL70" s="26" t="s">
        <v>3</v>
      </c>
    </row>
    <row r="71" spans="1:90" s="3" customFormat="1" ht="23.25" customHeight="1">
      <c r="A71" s="81" t="s">
        <v>81</v>
      </c>
      <c r="B71" s="46"/>
      <c r="C71" s="9"/>
      <c r="D71" s="9"/>
      <c r="E71" s="275" t="s">
        <v>123</v>
      </c>
      <c r="F71" s="275"/>
      <c r="G71" s="275"/>
      <c r="H71" s="275"/>
      <c r="I71" s="275"/>
      <c r="J71" s="9"/>
      <c r="K71" s="275" t="s">
        <v>112</v>
      </c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7">
        <f>'SO 301-3 - Odvodnění komu...'!J32</f>
        <v>0</v>
      </c>
      <c r="AH71" s="278"/>
      <c r="AI71" s="278"/>
      <c r="AJ71" s="278"/>
      <c r="AK71" s="278"/>
      <c r="AL71" s="278"/>
      <c r="AM71" s="278"/>
      <c r="AN71" s="277">
        <f t="shared" si="0"/>
        <v>0</v>
      </c>
      <c r="AO71" s="278"/>
      <c r="AP71" s="278"/>
      <c r="AQ71" s="82" t="s">
        <v>84</v>
      </c>
      <c r="AR71" s="46"/>
      <c r="AS71" s="83">
        <v>0</v>
      </c>
      <c r="AT71" s="84">
        <f t="shared" si="1"/>
        <v>0</v>
      </c>
      <c r="AU71" s="85">
        <f>'SO 301-3 - Odvodnění komu...'!P93</f>
        <v>0</v>
      </c>
      <c r="AV71" s="84">
        <f>'SO 301-3 - Odvodnění komu...'!J35</f>
        <v>0</v>
      </c>
      <c r="AW71" s="84">
        <f>'SO 301-3 - Odvodnění komu...'!J36</f>
        <v>0</v>
      </c>
      <c r="AX71" s="84">
        <f>'SO 301-3 - Odvodnění komu...'!J37</f>
        <v>0</v>
      </c>
      <c r="AY71" s="84">
        <f>'SO 301-3 - Odvodnění komu...'!J38</f>
        <v>0</v>
      </c>
      <c r="AZ71" s="84">
        <f>'SO 301-3 - Odvodnění komu...'!F35</f>
        <v>0</v>
      </c>
      <c r="BA71" s="84">
        <f>'SO 301-3 - Odvodnění komu...'!F36</f>
        <v>0</v>
      </c>
      <c r="BB71" s="84">
        <f>'SO 301-3 - Odvodnění komu...'!F37</f>
        <v>0</v>
      </c>
      <c r="BC71" s="84">
        <f>'SO 301-3 - Odvodnění komu...'!F38</f>
        <v>0</v>
      </c>
      <c r="BD71" s="86">
        <f>'SO 301-3 - Odvodnění komu...'!F39</f>
        <v>0</v>
      </c>
      <c r="BT71" s="26" t="s">
        <v>80</v>
      </c>
      <c r="BV71" s="26" t="s">
        <v>74</v>
      </c>
      <c r="BW71" s="26" t="s">
        <v>124</v>
      </c>
      <c r="BX71" s="26" t="s">
        <v>118</v>
      </c>
      <c r="CL71" s="26" t="s">
        <v>3</v>
      </c>
    </row>
    <row r="72" spans="1:90" s="3" customFormat="1" ht="16.5" customHeight="1">
      <c r="A72" s="81" t="s">
        <v>81</v>
      </c>
      <c r="B72" s="46"/>
      <c r="C72" s="9"/>
      <c r="D72" s="9"/>
      <c r="E72" s="275" t="s">
        <v>125</v>
      </c>
      <c r="F72" s="275"/>
      <c r="G72" s="275"/>
      <c r="H72" s="275"/>
      <c r="I72" s="275"/>
      <c r="J72" s="9"/>
      <c r="K72" s="275" t="s">
        <v>99</v>
      </c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7">
        <f>'VRN-3 - VRN'!J32</f>
        <v>0</v>
      </c>
      <c r="AH72" s="278"/>
      <c r="AI72" s="278"/>
      <c r="AJ72" s="278"/>
      <c r="AK72" s="278"/>
      <c r="AL72" s="278"/>
      <c r="AM72" s="278"/>
      <c r="AN72" s="277">
        <f t="shared" si="0"/>
        <v>0</v>
      </c>
      <c r="AO72" s="278"/>
      <c r="AP72" s="278"/>
      <c r="AQ72" s="82" t="s">
        <v>84</v>
      </c>
      <c r="AR72" s="46"/>
      <c r="AS72" s="83">
        <v>0</v>
      </c>
      <c r="AT72" s="84">
        <f t="shared" si="1"/>
        <v>0</v>
      </c>
      <c r="AU72" s="85">
        <f>'VRN-3 - VRN'!P90</f>
        <v>0</v>
      </c>
      <c r="AV72" s="84">
        <f>'VRN-3 - VRN'!J35</f>
        <v>0</v>
      </c>
      <c r="AW72" s="84">
        <f>'VRN-3 - VRN'!J36</f>
        <v>0</v>
      </c>
      <c r="AX72" s="84">
        <f>'VRN-3 - VRN'!J37</f>
        <v>0</v>
      </c>
      <c r="AY72" s="84">
        <f>'VRN-3 - VRN'!J38</f>
        <v>0</v>
      </c>
      <c r="AZ72" s="84">
        <f>'VRN-3 - VRN'!F35</f>
        <v>0</v>
      </c>
      <c r="BA72" s="84">
        <f>'VRN-3 - VRN'!F36</f>
        <v>0</v>
      </c>
      <c r="BB72" s="84">
        <f>'VRN-3 - VRN'!F37</f>
        <v>0</v>
      </c>
      <c r="BC72" s="84">
        <f>'VRN-3 - VRN'!F38</f>
        <v>0</v>
      </c>
      <c r="BD72" s="86">
        <f>'VRN-3 - VRN'!F39</f>
        <v>0</v>
      </c>
      <c r="BT72" s="26" t="s">
        <v>80</v>
      </c>
      <c r="BV72" s="26" t="s">
        <v>74</v>
      </c>
      <c r="BW72" s="26" t="s">
        <v>126</v>
      </c>
      <c r="BX72" s="26" t="s">
        <v>118</v>
      </c>
      <c r="CL72" s="26" t="s">
        <v>3</v>
      </c>
    </row>
    <row r="73" spans="2:91" s="6" customFormat="1" ht="16.5" customHeight="1">
      <c r="B73" s="72"/>
      <c r="C73" s="73"/>
      <c r="D73" s="276" t="s">
        <v>127</v>
      </c>
      <c r="E73" s="276"/>
      <c r="F73" s="276"/>
      <c r="G73" s="276"/>
      <c r="H73" s="276"/>
      <c r="I73" s="74"/>
      <c r="J73" s="276" t="s">
        <v>128</v>
      </c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81">
        <f>ROUND(SUM(AG74:AG77),2)</f>
        <v>0</v>
      </c>
      <c r="AH73" s="280"/>
      <c r="AI73" s="280"/>
      <c r="AJ73" s="280"/>
      <c r="AK73" s="280"/>
      <c r="AL73" s="280"/>
      <c r="AM73" s="280"/>
      <c r="AN73" s="279">
        <f t="shared" si="0"/>
        <v>0</v>
      </c>
      <c r="AO73" s="280"/>
      <c r="AP73" s="280"/>
      <c r="AQ73" s="75" t="s">
        <v>78</v>
      </c>
      <c r="AR73" s="72"/>
      <c r="AS73" s="76">
        <f>ROUND(SUM(AS74:AS77),2)</f>
        <v>0</v>
      </c>
      <c r="AT73" s="77">
        <f t="shared" si="1"/>
        <v>0</v>
      </c>
      <c r="AU73" s="78">
        <f>ROUND(SUM(AU74:AU77),5)</f>
        <v>0</v>
      </c>
      <c r="AV73" s="77">
        <f>ROUND(AZ73*L29,2)</f>
        <v>0</v>
      </c>
      <c r="AW73" s="77">
        <f>ROUND(BA73*L30,2)</f>
        <v>0</v>
      </c>
      <c r="AX73" s="77">
        <f>ROUND(BB73*L29,2)</f>
        <v>0</v>
      </c>
      <c r="AY73" s="77">
        <f>ROUND(BC73*L30,2)</f>
        <v>0</v>
      </c>
      <c r="AZ73" s="77">
        <f>ROUND(SUM(AZ74:AZ77),2)</f>
        <v>0</v>
      </c>
      <c r="BA73" s="77">
        <f>ROUND(SUM(BA74:BA77),2)</f>
        <v>0</v>
      </c>
      <c r="BB73" s="77">
        <f>ROUND(SUM(BB74:BB77),2)</f>
        <v>0</v>
      </c>
      <c r="BC73" s="77">
        <f>ROUND(SUM(BC74:BC77),2)</f>
        <v>0</v>
      </c>
      <c r="BD73" s="79">
        <f>ROUND(SUM(BD74:BD77),2)</f>
        <v>0</v>
      </c>
      <c r="BS73" s="80" t="s">
        <v>71</v>
      </c>
      <c r="BT73" s="80" t="s">
        <v>76</v>
      </c>
      <c r="BU73" s="80" t="s">
        <v>73</v>
      </c>
      <c r="BV73" s="80" t="s">
        <v>74</v>
      </c>
      <c r="BW73" s="80" t="s">
        <v>129</v>
      </c>
      <c r="BX73" s="80" t="s">
        <v>5</v>
      </c>
      <c r="CL73" s="80" t="s">
        <v>3</v>
      </c>
      <c r="CM73" s="80" t="s">
        <v>80</v>
      </c>
    </row>
    <row r="74" spans="1:90" s="3" customFormat="1" ht="23.25" customHeight="1">
      <c r="A74" s="81" t="s">
        <v>81</v>
      </c>
      <c r="B74" s="46"/>
      <c r="C74" s="9"/>
      <c r="D74" s="9"/>
      <c r="E74" s="275" t="s">
        <v>130</v>
      </c>
      <c r="F74" s="275"/>
      <c r="G74" s="275"/>
      <c r="H74" s="275"/>
      <c r="I74" s="275"/>
      <c r="J74" s="9"/>
      <c r="K74" s="275" t="s">
        <v>83</v>
      </c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7">
        <f>'SO 101-4 - Chodník pro pě...'!J32</f>
        <v>0</v>
      </c>
      <c r="AH74" s="278"/>
      <c r="AI74" s="278"/>
      <c r="AJ74" s="278"/>
      <c r="AK74" s="278"/>
      <c r="AL74" s="278"/>
      <c r="AM74" s="278"/>
      <c r="AN74" s="277">
        <f t="shared" si="0"/>
        <v>0</v>
      </c>
      <c r="AO74" s="278"/>
      <c r="AP74" s="278"/>
      <c r="AQ74" s="82" t="s">
        <v>84</v>
      </c>
      <c r="AR74" s="46"/>
      <c r="AS74" s="83">
        <v>0</v>
      </c>
      <c r="AT74" s="84">
        <f t="shared" si="1"/>
        <v>0</v>
      </c>
      <c r="AU74" s="85">
        <f>'SO 101-4 - Chodník pro pě...'!P93</f>
        <v>0</v>
      </c>
      <c r="AV74" s="84">
        <f>'SO 101-4 - Chodník pro pě...'!J35</f>
        <v>0</v>
      </c>
      <c r="AW74" s="84">
        <f>'SO 101-4 - Chodník pro pě...'!J36</f>
        <v>0</v>
      </c>
      <c r="AX74" s="84">
        <f>'SO 101-4 - Chodník pro pě...'!J37</f>
        <v>0</v>
      </c>
      <c r="AY74" s="84">
        <f>'SO 101-4 - Chodník pro pě...'!J38</f>
        <v>0</v>
      </c>
      <c r="AZ74" s="84">
        <f>'SO 101-4 - Chodník pro pě...'!F35</f>
        <v>0</v>
      </c>
      <c r="BA74" s="84">
        <f>'SO 101-4 - Chodník pro pě...'!F36</f>
        <v>0</v>
      </c>
      <c r="BB74" s="84">
        <f>'SO 101-4 - Chodník pro pě...'!F37</f>
        <v>0</v>
      </c>
      <c r="BC74" s="84">
        <f>'SO 101-4 - Chodník pro pě...'!F38</f>
        <v>0</v>
      </c>
      <c r="BD74" s="86">
        <f>'SO 101-4 - Chodník pro pě...'!F39</f>
        <v>0</v>
      </c>
      <c r="BT74" s="26" t="s">
        <v>80</v>
      </c>
      <c r="BV74" s="26" t="s">
        <v>74</v>
      </c>
      <c r="BW74" s="26" t="s">
        <v>131</v>
      </c>
      <c r="BX74" s="26" t="s">
        <v>129</v>
      </c>
      <c r="CL74" s="26" t="s">
        <v>3</v>
      </c>
    </row>
    <row r="75" spans="1:90" s="3" customFormat="1" ht="23.25" customHeight="1">
      <c r="A75" s="81" t="s">
        <v>81</v>
      </c>
      <c r="B75" s="46"/>
      <c r="C75" s="9"/>
      <c r="D75" s="9"/>
      <c r="E75" s="275" t="s">
        <v>132</v>
      </c>
      <c r="F75" s="275"/>
      <c r="G75" s="275"/>
      <c r="H75" s="275"/>
      <c r="I75" s="275"/>
      <c r="J75" s="9"/>
      <c r="K75" s="275" t="s">
        <v>106</v>
      </c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7">
        <f>'SO 102-4 - Zpevněné ploch...'!J32</f>
        <v>0</v>
      </c>
      <c r="AH75" s="278"/>
      <c r="AI75" s="278"/>
      <c r="AJ75" s="278"/>
      <c r="AK75" s="278"/>
      <c r="AL75" s="278"/>
      <c r="AM75" s="278"/>
      <c r="AN75" s="277">
        <f t="shared" si="0"/>
        <v>0</v>
      </c>
      <c r="AO75" s="278"/>
      <c r="AP75" s="278"/>
      <c r="AQ75" s="82" t="s">
        <v>84</v>
      </c>
      <c r="AR75" s="46"/>
      <c r="AS75" s="83">
        <v>0</v>
      </c>
      <c r="AT75" s="84">
        <f t="shared" si="1"/>
        <v>0</v>
      </c>
      <c r="AU75" s="85">
        <f>'SO 102-4 - Zpevněné ploch...'!P88</f>
        <v>0</v>
      </c>
      <c r="AV75" s="84">
        <f>'SO 102-4 - Zpevněné ploch...'!J35</f>
        <v>0</v>
      </c>
      <c r="AW75" s="84">
        <f>'SO 102-4 - Zpevněné ploch...'!J36</f>
        <v>0</v>
      </c>
      <c r="AX75" s="84">
        <f>'SO 102-4 - Zpevněné ploch...'!J37</f>
        <v>0</v>
      </c>
      <c r="AY75" s="84">
        <f>'SO 102-4 - Zpevněné ploch...'!J38</f>
        <v>0</v>
      </c>
      <c r="AZ75" s="84">
        <f>'SO 102-4 - Zpevněné ploch...'!F35</f>
        <v>0</v>
      </c>
      <c r="BA75" s="84">
        <f>'SO 102-4 - Zpevněné ploch...'!F36</f>
        <v>0</v>
      </c>
      <c r="BB75" s="84">
        <f>'SO 102-4 - Zpevněné ploch...'!F37</f>
        <v>0</v>
      </c>
      <c r="BC75" s="84">
        <f>'SO 102-4 - Zpevněné ploch...'!F38</f>
        <v>0</v>
      </c>
      <c r="BD75" s="86">
        <f>'SO 102-4 - Zpevněné ploch...'!F39</f>
        <v>0</v>
      </c>
      <c r="BT75" s="26" t="s">
        <v>80</v>
      </c>
      <c r="BV75" s="26" t="s">
        <v>74</v>
      </c>
      <c r="BW75" s="26" t="s">
        <v>133</v>
      </c>
      <c r="BX75" s="26" t="s">
        <v>129</v>
      </c>
      <c r="CL75" s="26" t="s">
        <v>3</v>
      </c>
    </row>
    <row r="76" spans="1:90" s="3" customFormat="1" ht="23.25" customHeight="1">
      <c r="A76" s="81" t="s">
        <v>81</v>
      </c>
      <c r="B76" s="46"/>
      <c r="C76" s="9"/>
      <c r="D76" s="9"/>
      <c r="E76" s="275" t="s">
        <v>134</v>
      </c>
      <c r="F76" s="275"/>
      <c r="G76" s="275"/>
      <c r="H76" s="275"/>
      <c r="I76" s="275"/>
      <c r="J76" s="9"/>
      <c r="K76" s="275" t="s">
        <v>112</v>
      </c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7">
        <f>'SO 301-4 - Odvodnění komu...'!J32</f>
        <v>0</v>
      </c>
      <c r="AH76" s="278"/>
      <c r="AI76" s="278"/>
      <c r="AJ76" s="278"/>
      <c r="AK76" s="278"/>
      <c r="AL76" s="278"/>
      <c r="AM76" s="278"/>
      <c r="AN76" s="277">
        <f t="shared" si="0"/>
        <v>0</v>
      </c>
      <c r="AO76" s="278"/>
      <c r="AP76" s="278"/>
      <c r="AQ76" s="82" t="s">
        <v>84</v>
      </c>
      <c r="AR76" s="46"/>
      <c r="AS76" s="83">
        <v>0</v>
      </c>
      <c r="AT76" s="84">
        <f t="shared" si="1"/>
        <v>0</v>
      </c>
      <c r="AU76" s="85">
        <f>'SO 301-4 - Odvodnění komu...'!P91</f>
        <v>0</v>
      </c>
      <c r="AV76" s="84">
        <f>'SO 301-4 - Odvodnění komu...'!J35</f>
        <v>0</v>
      </c>
      <c r="AW76" s="84">
        <f>'SO 301-4 - Odvodnění komu...'!J36</f>
        <v>0</v>
      </c>
      <c r="AX76" s="84">
        <f>'SO 301-4 - Odvodnění komu...'!J37</f>
        <v>0</v>
      </c>
      <c r="AY76" s="84">
        <f>'SO 301-4 - Odvodnění komu...'!J38</f>
        <v>0</v>
      </c>
      <c r="AZ76" s="84">
        <f>'SO 301-4 - Odvodnění komu...'!F35</f>
        <v>0</v>
      </c>
      <c r="BA76" s="84">
        <f>'SO 301-4 - Odvodnění komu...'!F36</f>
        <v>0</v>
      </c>
      <c r="BB76" s="84">
        <f>'SO 301-4 - Odvodnění komu...'!F37</f>
        <v>0</v>
      </c>
      <c r="BC76" s="84">
        <f>'SO 301-4 - Odvodnění komu...'!F38</f>
        <v>0</v>
      </c>
      <c r="BD76" s="86">
        <f>'SO 301-4 - Odvodnění komu...'!F39</f>
        <v>0</v>
      </c>
      <c r="BT76" s="26" t="s">
        <v>80</v>
      </c>
      <c r="BV76" s="26" t="s">
        <v>74</v>
      </c>
      <c r="BW76" s="26" t="s">
        <v>135</v>
      </c>
      <c r="BX76" s="26" t="s">
        <v>129</v>
      </c>
      <c r="CL76" s="26" t="s">
        <v>3</v>
      </c>
    </row>
    <row r="77" spans="1:90" s="3" customFormat="1" ht="16.5" customHeight="1">
      <c r="A77" s="81" t="s">
        <v>81</v>
      </c>
      <c r="B77" s="46"/>
      <c r="C77" s="9"/>
      <c r="D77" s="9"/>
      <c r="E77" s="275" t="s">
        <v>136</v>
      </c>
      <c r="F77" s="275"/>
      <c r="G77" s="275"/>
      <c r="H77" s="275"/>
      <c r="I77" s="275"/>
      <c r="J77" s="9"/>
      <c r="K77" s="275" t="s">
        <v>99</v>
      </c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7">
        <f>'VRN-4 - VRN'!J32</f>
        <v>0</v>
      </c>
      <c r="AH77" s="278"/>
      <c r="AI77" s="278"/>
      <c r="AJ77" s="278"/>
      <c r="AK77" s="278"/>
      <c r="AL77" s="278"/>
      <c r="AM77" s="278"/>
      <c r="AN77" s="277">
        <f t="shared" si="0"/>
        <v>0</v>
      </c>
      <c r="AO77" s="278"/>
      <c r="AP77" s="278"/>
      <c r="AQ77" s="82" t="s">
        <v>84</v>
      </c>
      <c r="AR77" s="46"/>
      <c r="AS77" s="83">
        <v>0</v>
      </c>
      <c r="AT77" s="84">
        <f t="shared" si="1"/>
        <v>0</v>
      </c>
      <c r="AU77" s="85">
        <f>'VRN-4 - VRN'!P90</f>
        <v>0</v>
      </c>
      <c r="AV77" s="84">
        <f>'VRN-4 - VRN'!J35</f>
        <v>0</v>
      </c>
      <c r="AW77" s="84">
        <f>'VRN-4 - VRN'!J36</f>
        <v>0</v>
      </c>
      <c r="AX77" s="84">
        <f>'VRN-4 - VRN'!J37</f>
        <v>0</v>
      </c>
      <c r="AY77" s="84">
        <f>'VRN-4 - VRN'!J38</f>
        <v>0</v>
      </c>
      <c r="AZ77" s="84">
        <f>'VRN-4 - VRN'!F35</f>
        <v>0</v>
      </c>
      <c r="BA77" s="84">
        <f>'VRN-4 - VRN'!F36</f>
        <v>0</v>
      </c>
      <c r="BB77" s="84">
        <f>'VRN-4 - VRN'!F37</f>
        <v>0</v>
      </c>
      <c r="BC77" s="84">
        <f>'VRN-4 - VRN'!F38</f>
        <v>0</v>
      </c>
      <c r="BD77" s="86">
        <f>'VRN-4 - VRN'!F39</f>
        <v>0</v>
      </c>
      <c r="BT77" s="26" t="s">
        <v>80</v>
      </c>
      <c r="BV77" s="26" t="s">
        <v>74</v>
      </c>
      <c r="BW77" s="26" t="s">
        <v>137</v>
      </c>
      <c r="BX77" s="26" t="s">
        <v>129</v>
      </c>
      <c r="CL77" s="26" t="s">
        <v>3</v>
      </c>
    </row>
    <row r="78" spans="2:91" s="6" customFormat="1" ht="16.5" customHeight="1">
      <c r="B78" s="72"/>
      <c r="C78" s="73"/>
      <c r="D78" s="276" t="s">
        <v>138</v>
      </c>
      <c r="E78" s="276"/>
      <c r="F78" s="276"/>
      <c r="G78" s="276"/>
      <c r="H78" s="276"/>
      <c r="I78" s="74"/>
      <c r="J78" s="276" t="s">
        <v>139</v>
      </c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81">
        <f>ROUND(SUM(AG79:AG82),2)</f>
        <v>0</v>
      </c>
      <c r="AH78" s="280"/>
      <c r="AI78" s="280"/>
      <c r="AJ78" s="280"/>
      <c r="AK78" s="280"/>
      <c r="AL78" s="280"/>
      <c r="AM78" s="280"/>
      <c r="AN78" s="279">
        <f t="shared" si="0"/>
        <v>0</v>
      </c>
      <c r="AO78" s="280"/>
      <c r="AP78" s="280"/>
      <c r="AQ78" s="75" t="s">
        <v>78</v>
      </c>
      <c r="AR78" s="72"/>
      <c r="AS78" s="76">
        <f>ROUND(SUM(AS79:AS82),2)</f>
        <v>0</v>
      </c>
      <c r="AT78" s="77">
        <f t="shared" si="1"/>
        <v>0</v>
      </c>
      <c r="AU78" s="78">
        <f>ROUND(SUM(AU79:AU82),5)</f>
        <v>0</v>
      </c>
      <c r="AV78" s="77">
        <f>ROUND(AZ78*L29,2)</f>
        <v>0</v>
      </c>
      <c r="AW78" s="77">
        <f>ROUND(BA78*L30,2)</f>
        <v>0</v>
      </c>
      <c r="AX78" s="77">
        <f>ROUND(BB78*L29,2)</f>
        <v>0</v>
      </c>
      <c r="AY78" s="77">
        <f>ROUND(BC78*L30,2)</f>
        <v>0</v>
      </c>
      <c r="AZ78" s="77">
        <f>ROUND(SUM(AZ79:AZ82),2)</f>
        <v>0</v>
      </c>
      <c r="BA78" s="77">
        <f>ROUND(SUM(BA79:BA82),2)</f>
        <v>0</v>
      </c>
      <c r="BB78" s="77">
        <f>ROUND(SUM(BB79:BB82),2)</f>
        <v>0</v>
      </c>
      <c r="BC78" s="77">
        <f>ROUND(SUM(BC79:BC82),2)</f>
        <v>0</v>
      </c>
      <c r="BD78" s="79">
        <f>ROUND(SUM(BD79:BD82),2)</f>
        <v>0</v>
      </c>
      <c r="BS78" s="80" t="s">
        <v>71</v>
      </c>
      <c r="BT78" s="80" t="s">
        <v>76</v>
      </c>
      <c r="BU78" s="80" t="s">
        <v>73</v>
      </c>
      <c r="BV78" s="80" t="s">
        <v>74</v>
      </c>
      <c r="BW78" s="80" t="s">
        <v>140</v>
      </c>
      <c r="BX78" s="80" t="s">
        <v>5</v>
      </c>
      <c r="CL78" s="80" t="s">
        <v>3</v>
      </c>
      <c r="CM78" s="80" t="s">
        <v>80</v>
      </c>
    </row>
    <row r="79" spans="1:90" s="3" customFormat="1" ht="23.25" customHeight="1">
      <c r="A79" s="81" t="s">
        <v>81</v>
      </c>
      <c r="B79" s="46"/>
      <c r="C79" s="9"/>
      <c r="D79" s="9"/>
      <c r="E79" s="275" t="s">
        <v>141</v>
      </c>
      <c r="F79" s="275"/>
      <c r="G79" s="275"/>
      <c r="H79" s="275"/>
      <c r="I79" s="275"/>
      <c r="J79" s="9"/>
      <c r="K79" s="275" t="s">
        <v>83</v>
      </c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7">
        <f>'SO 101-5 - Chodník pro pě...'!J32</f>
        <v>0</v>
      </c>
      <c r="AH79" s="278"/>
      <c r="AI79" s="278"/>
      <c r="AJ79" s="278"/>
      <c r="AK79" s="278"/>
      <c r="AL79" s="278"/>
      <c r="AM79" s="278"/>
      <c r="AN79" s="277">
        <f t="shared" si="0"/>
        <v>0</v>
      </c>
      <c r="AO79" s="278"/>
      <c r="AP79" s="278"/>
      <c r="AQ79" s="82" t="s">
        <v>84</v>
      </c>
      <c r="AR79" s="46"/>
      <c r="AS79" s="83">
        <v>0</v>
      </c>
      <c r="AT79" s="84">
        <f t="shared" si="1"/>
        <v>0</v>
      </c>
      <c r="AU79" s="85">
        <f>'SO 101-5 - Chodník pro pě...'!P90</f>
        <v>0</v>
      </c>
      <c r="AV79" s="84">
        <f>'SO 101-5 - Chodník pro pě...'!J35</f>
        <v>0</v>
      </c>
      <c r="AW79" s="84">
        <f>'SO 101-5 - Chodník pro pě...'!J36</f>
        <v>0</v>
      </c>
      <c r="AX79" s="84">
        <f>'SO 101-5 - Chodník pro pě...'!J37</f>
        <v>0</v>
      </c>
      <c r="AY79" s="84">
        <f>'SO 101-5 - Chodník pro pě...'!J38</f>
        <v>0</v>
      </c>
      <c r="AZ79" s="84">
        <f>'SO 101-5 - Chodník pro pě...'!F35</f>
        <v>0</v>
      </c>
      <c r="BA79" s="84">
        <f>'SO 101-5 - Chodník pro pě...'!F36</f>
        <v>0</v>
      </c>
      <c r="BB79" s="84">
        <f>'SO 101-5 - Chodník pro pě...'!F37</f>
        <v>0</v>
      </c>
      <c r="BC79" s="84">
        <f>'SO 101-5 - Chodník pro pě...'!F38</f>
        <v>0</v>
      </c>
      <c r="BD79" s="86">
        <f>'SO 101-5 - Chodník pro pě...'!F39</f>
        <v>0</v>
      </c>
      <c r="BT79" s="26" t="s">
        <v>80</v>
      </c>
      <c r="BV79" s="26" t="s">
        <v>74</v>
      </c>
      <c r="BW79" s="26" t="s">
        <v>142</v>
      </c>
      <c r="BX79" s="26" t="s">
        <v>140</v>
      </c>
      <c r="CL79" s="26" t="s">
        <v>3</v>
      </c>
    </row>
    <row r="80" spans="1:90" s="3" customFormat="1" ht="23.25" customHeight="1">
      <c r="A80" s="81" t="s">
        <v>81</v>
      </c>
      <c r="B80" s="46"/>
      <c r="C80" s="9"/>
      <c r="D80" s="9"/>
      <c r="E80" s="275" t="s">
        <v>143</v>
      </c>
      <c r="F80" s="275"/>
      <c r="G80" s="275"/>
      <c r="H80" s="275"/>
      <c r="I80" s="275"/>
      <c r="J80" s="9"/>
      <c r="K80" s="275" t="s">
        <v>109</v>
      </c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7">
        <f>'SO 104-5 - Dopravní značení'!J32</f>
        <v>0</v>
      </c>
      <c r="AH80" s="278"/>
      <c r="AI80" s="278"/>
      <c r="AJ80" s="278"/>
      <c r="AK80" s="278"/>
      <c r="AL80" s="278"/>
      <c r="AM80" s="278"/>
      <c r="AN80" s="277">
        <f t="shared" si="0"/>
        <v>0</v>
      </c>
      <c r="AO80" s="278"/>
      <c r="AP80" s="278"/>
      <c r="AQ80" s="82" t="s">
        <v>84</v>
      </c>
      <c r="AR80" s="46"/>
      <c r="AS80" s="83">
        <v>0</v>
      </c>
      <c r="AT80" s="84">
        <f t="shared" si="1"/>
        <v>0</v>
      </c>
      <c r="AU80" s="85">
        <f>'SO 104-5 - Dopravní značení'!P89</f>
        <v>0</v>
      </c>
      <c r="AV80" s="84">
        <f>'SO 104-5 - Dopravní značení'!J35</f>
        <v>0</v>
      </c>
      <c r="AW80" s="84">
        <f>'SO 104-5 - Dopravní značení'!J36</f>
        <v>0</v>
      </c>
      <c r="AX80" s="84">
        <f>'SO 104-5 - Dopravní značení'!J37</f>
        <v>0</v>
      </c>
      <c r="AY80" s="84">
        <f>'SO 104-5 - Dopravní značení'!J38</f>
        <v>0</v>
      </c>
      <c r="AZ80" s="84">
        <f>'SO 104-5 - Dopravní značení'!F35</f>
        <v>0</v>
      </c>
      <c r="BA80" s="84">
        <f>'SO 104-5 - Dopravní značení'!F36</f>
        <v>0</v>
      </c>
      <c r="BB80" s="84">
        <f>'SO 104-5 - Dopravní značení'!F37</f>
        <v>0</v>
      </c>
      <c r="BC80" s="84">
        <f>'SO 104-5 - Dopravní značení'!F38</f>
        <v>0</v>
      </c>
      <c r="BD80" s="86">
        <f>'SO 104-5 - Dopravní značení'!F39</f>
        <v>0</v>
      </c>
      <c r="BT80" s="26" t="s">
        <v>80</v>
      </c>
      <c r="BV80" s="26" t="s">
        <v>74</v>
      </c>
      <c r="BW80" s="26" t="s">
        <v>144</v>
      </c>
      <c r="BX80" s="26" t="s">
        <v>140</v>
      </c>
      <c r="CL80" s="26" t="s">
        <v>3</v>
      </c>
    </row>
    <row r="81" spans="1:90" s="3" customFormat="1" ht="23.25" customHeight="1">
      <c r="A81" s="81" t="s">
        <v>81</v>
      </c>
      <c r="B81" s="46"/>
      <c r="C81" s="9"/>
      <c r="D81" s="9"/>
      <c r="E81" s="275" t="s">
        <v>145</v>
      </c>
      <c r="F81" s="275"/>
      <c r="G81" s="275"/>
      <c r="H81" s="275"/>
      <c r="I81" s="275"/>
      <c r="J81" s="9"/>
      <c r="K81" s="275" t="s">
        <v>112</v>
      </c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7">
        <f>'SO 301-5 - Odvodnění komu...'!J32</f>
        <v>0</v>
      </c>
      <c r="AH81" s="278"/>
      <c r="AI81" s="278"/>
      <c r="AJ81" s="278"/>
      <c r="AK81" s="278"/>
      <c r="AL81" s="278"/>
      <c r="AM81" s="278"/>
      <c r="AN81" s="277">
        <f t="shared" si="0"/>
        <v>0</v>
      </c>
      <c r="AO81" s="278"/>
      <c r="AP81" s="278"/>
      <c r="AQ81" s="82" t="s">
        <v>84</v>
      </c>
      <c r="AR81" s="46"/>
      <c r="AS81" s="83">
        <v>0</v>
      </c>
      <c r="AT81" s="84">
        <f t="shared" si="1"/>
        <v>0</v>
      </c>
      <c r="AU81" s="85">
        <f>'SO 301-5 - Odvodnění komu...'!P90</f>
        <v>0</v>
      </c>
      <c r="AV81" s="84">
        <f>'SO 301-5 - Odvodnění komu...'!J35</f>
        <v>0</v>
      </c>
      <c r="AW81" s="84">
        <f>'SO 301-5 - Odvodnění komu...'!J36</f>
        <v>0</v>
      </c>
      <c r="AX81" s="84">
        <f>'SO 301-5 - Odvodnění komu...'!J37</f>
        <v>0</v>
      </c>
      <c r="AY81" s="84">
        <f>'SO 301-5 - Odvodnění komu...'!J38</f>
        <v>0</v>
      </c>
      <c r="AZ81" s="84">
        <f>'SO 301-5 - Odvodnění komu...'!F35</f>
        <v>0</v>
      </c>
      <c r="BA81" s="84">
        <f>'SO 301-5 - Odvodnění komu...'!F36</f>
        <v>0</v>
      </c>
      <c r="BB81" s="84">
        <f>'SO 301-5 - Odvodnění komu...'!F37</f>
        <v>0</v>
      </c>
      <c r="BC81" s="84">
        <f>'SO 301-5 - Odvodnění komu...'!F38</f>
        <v>0</v>
      </c>
      <c r="BD81" s="86">
        <f>'SO 301-5 - Odvodnění komu...'!F39</f>
        <v>0</v>
      </c>
      <c r="BT81" s="26" t="s">
        <v>80</v>
      </c>
      <c r="BV81" s="26" t="s">
        <v>74</v>
      </c>
      <c r="BW81" s="26" t="s">
        <v>146</v>
      </c>
      <c r="BX81" s="26" t="s">
        <v>140</v>
      </c>
      <c r="CL81" s="26" t="s">
        <v>3</v>
      </c>
    </row>
    <row r="82" spans="1:90" s="3" customFormat="1" ht="16.5" customHeight="1">
      <c r="A82" s="81" t="s">
        <v>81</v>
      </c>
      <c r="B82" s="46"/>
      <c r="C82" s="9"/>
      <c r="D82" s="9"/>
      <c r="E82" s="275" t="s">
        <v>147</v>
      </c>
      <c r="F82" s="275"/>
      <c r="G82" s="275"/>
      <c r="H82" s="275"/>
      <c r="I82" s="275"/>
      <c r="J82" s="9"/>
      <c r="K82" s="275" t="s">
        <v>99</v>
      </c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7">
        <f>'VRN-5 - VRN'!J32</f>
        <v>0</v>
      </c>
      <c r="AH82" s="278"/>
      <c r="AI82" s="278"/>
      <c r="AJ82" s="278"/>
      <c r="AK82" s="278"/>
      <c r="AL82" s="278"/>
      <c r="AM82" s="278"/>
      <c r="AN82" s="277">
        <f t="shared" si="0"/>
        <v>0</v>
      </c>
      <c r="AO82" s="278"/>
      <c r="AP82" s="278"/>
      <c r="AQ82" s="82" t="s">
        <v>84</v>
      </c>
      <c r="AR82" s="46"/>
      <c r="AS82" s="83">
        <v>0</v>
      </c>
      <c r="AT82" s="84">
        <f t="shared" si="1"/>
        <v>0</v>
      </c>
      <c r="AU82" s="85">
        <f>'VRN-5 - VRN'!P90</f>
        <v>0</v>
      </c>
      <c r="AV82" s="84">
        <f>'VRN-5 - VRN'!J35</f>
        <v>0</v>
      </c>
      <c r="AW82" s="84">
        <f>'VRN-5 - VRN'!J36</f>
        <v>0</v>
      </c>
      <c r="AX82" s="84">
        <f>'VRN-5 - VRN'!J37</f>
        <v>0</v>
      </c>
      <c r="AY82" s="84">
        <f>'VRN-5 - VRN'!J38</f>
        <v>0</v>
      </c>
      <c r="AZ82" s="84">
        <f>'VRN-5 - VRN'!F35</f>
        <v>0</v>
      </c>
      <c r="BA82" s="84">
        <f>'VRN-5 - VRN'!F36</f>
        <v>0</v>
      </c>
      <c r="BB82" s="84">
        <f>'VRN-5 - VRN'!F37</f>
        <v>0</v>
      </c>
      <c r="BC82" s="84">
        <f>'VRN-5 - VRN'!F38</f>
        <v>0</v>
      </c>
      <c r="BD82" s="86">
        <f>'VRN-5 - VRN'!F39</f>
        <v>0</v>
      </c>
      <c r="BT82" s="26" t="s">
        <v>80</v>
      </c>
      <c r="BV82" s="26" t="s">
        <v>74</v>
      </c>
      <c r="BW82" s="26" t="s">
        <v>148</v>
      </c>
      <c r="BX82" s="26" t="s">
        <v>140</v>
      </c>
      <c r="CL82" s="26" t="s">
        <v>3</v>
      </c>
    </row>
    <row r="83" spans="1:91" s="6" customFormat="1" ht="16.5" customHeight="1">
      <c r="A83" s="81" t="s">
        <v>81</v>
      </c>
      <c r="B83" s="72"/>
      <c r="C83" s="73"/>
      <c r="D83" s="276" t="s">
        <v>149</v>
      </c>
      <c r="E83" s="276"/>
      <c r="F83" s="276"/>
      <c r="G83" s="276"/>
      <c r="H83" s="276"/>
      <c r="I83" s="74"/>
      <c r="J83" s="276" t="s">
        <v>150</v>
      </c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9">
        <f>'SO 401 - Veřejné osvětlen...'!J30</f>
        <v>0</v>
      </c>
      <c r="AH83" s="280"/>
      <c r="AI83" s="280"/>
      <c r="AJ83" s="280"/>
      <c r="AK83" s="280"/>
      <c r="AL83" s="280"/>
      <c r="AM83" s="280"/>
      <c r="AN83" s="279">
        <f t="shared" si="0"/>
        <v>0</v>
      </c>
      <c r="AO83" s="280"/>
      <c r="AP83" s="280"/>
      <c r="AQ83" s="75" t="s">
        <v>78</v>
      </c>
      <c r="AR83" s="72"/>
      <c r="AS83" s="87">
        <v>0</v>
      </c>
      <c r="AT83" s="88">
        <f t="shared" si="1"/>
        <v>0</v>
      </c>
      <c r="AU83" s="89">
        <f>'SO 401 - Veřejné osvětlen...'!P88</f>
        <v>0</v>
      </c>
      <c r="AV83" s="88">
        <f>'SO 401 - Veřejné osvětlen...'!J33</f>
        <v>0</v>
      </c>
      <c r="AW83" s="88">
        <f>'SO 401 - Veřejné osvětlen...'!J34</f>
        <v>0</v>
      </c>
      <c r="AX83" s="88">
        <f>'SO 401 - Veřejné osvětlen...'!J35</f>
        <v>0</v>
      </c>
      <c r="AY83" s="88">
        <f>'SO 401 - Veřejné osvětlen...'!J36</f>
        <v>0</v>
      </c>
      <c r="AZ83" s="88">
        <f>'SO 401 - Veřejné osvětlen...'!F33</f>
        <v>0</v>
      </c>
      <c r="BA83" s="88">
        <f>'SO 401 - Veřejné osvětlen...'!F34</f>
        <v>0</v>
      </c>
      <c r="BB83" s="88">
        <f>'SO 401 - Veřejné osvětlen...'!F35</f>
        <v>0</v>
      </c>
      <c r="BC83" s="88">
        <f>'SO 401 - Veřejné osvětlen...'!F36</f>
        <v>0</v>
      </c>
      <c r="BD83" s="90">
        <f>'SO 401 - Veřejné osvětlen...'!F37</f>
        <v>0</v>
      </c>
      <c r="BT83" s="80" t="s">
        <v>76</v>
      </c>
      <c r="BV83" s="80" t="s">
        <v>74</v>
      </c>
      <c r="BW83" s="80" t="s">
        <v>151</v>
      </c>
      <c r="BX83" s="80" t="s">
        <v>5</v>
      </c>
      <c r="CL83" s="80" t="s">
        <v>3</v>
      </c>
      <c r="CM83" s="80" t="s">
        <v>80</v>
      </c>
    </row>
    <row r="84" spans="2:44" s="1" customFormat="1" ht="30" customHeight="1">
      <c r="B84" s="33"/>
      <c r="AR84" s="33"/>
    </row>
    <row r="85" spans="2:44" s="1" customFormat="1" ht="6.95" customHeight="1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33"/>
    </row>
  </sheetData>
  <mergeCells count="154">
    <mergeCell ref="L33:P33"/>
    <mergeCell ref="AK33:AO33"/>
    <mergeCell ref="W33:AE33"/>
    <mergeCell ref="AK35:AO35"/>
    <mergeCell ref="X35:AB35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D62:H62"/>
    <mergeCell ref="K63:AF63"/>
    <mergeCell ref="E63:I63"/>
    <mergeCell ref="AM47:AN47"/>
    <mergeCell ref="AM49:AP49"/>
    <mergeCell ref="AS49:AT51"/>
    <mergeCell ref="AM50:AP50"/>
    <mergeCell ref="AN52:AP52"/>
    <mergeCell ref="AG52:AM52"/>
    <mergeCell ref="AG55:AM55"/>
    <mergeCell ref="AN55:AP55"/>
    <mergeCell ref="AG56:AM56"/>
    <mergeCell ref="AN56:AP56"/>
    <mergeCell ref="AG57:AM57"/>
    <mergeCell ref="AN57:AP57"/>
    <mergeCell ref="AG58:AM58"/>
    <mergeCell ref="AN58:AP58"/>
    <mergeCell ref="AG59:AM59"/>
    <mergeCell ref="AN59:AP59"/>
    <mergeCell ref="AG60:AM60"/>
    <mergeCell ref="AN60:AP60"/>
    <mergeCell ref="AG54:AM54"/>
    <mergeCell ref="AN54:AP54"/>
    <mergeCell ref="AN81:AP81"/>
    <mergeCell ref="AG81:AM81"/>
    <mergeCell ref="AN82:AP82"/>
    <mergeCell ref="AG82:AM82"/>
    <mergeCell ref="AN83:AP83"/>
    <mergeCell ref="AG83:AM83"/>
    <mergeCell ref="L45:AO45"/>
    <mergeCell ref="I52:AF52"/>
    <mergeCell ref="K59:AF59"/>
    <mergeCell ref="E59:I59"/>
    <mergeCell ref="K60:AF60"/>
    <mergeCell ref="E60:I60"/>
    <mergeCell ref="K61:AF61"/>
    <mergeCell ref="E61:I61"/>
    <mergeCell ref="J62:AF62"/>
    <mergeCell ref="AN76:AP76"/>
    <mergeCell ref="AG76:AM76"/>
    <mergeCell ref="AN77:AP77"/>
    <mergeCell ref="AG77:AM77"/>
    <mergeCell ref="AN78:AP78"/>
    <mergeCell ref="AG78:AM78"/>
    <mergeCell ref="AN79:AP79"/>
    <mergeCell ref="C52:G52"/>
    <mergeCell ref="J55:AF55"/>
    <mergeCell ref="D55:H55"/>
    <mergeCell ref="K56:AF56"/>
    <mergeCell ref="E56:I56"/>
    <mergeCell ref="K57:AF57"/>
    <mergeCell ref="E57:I57"/>
    <mergeCell ref="K58:AF58"/>
    <mergeCell ref="E58:I58"/>
    <mergeCell ref="AG79:AM79"/>
    <mergeCell ref="AN80:AP80"/>
    <mergeCell ref="AG80:AM8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N61:AP61"/>
    <mergeCell ref="AG61:AM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E79:I79"/>
    <mergeCell ref="K79:AF79"/>
    <mergeCell ref="E80:I80"/>
    <mergeCell ref="K80:AF80"/>
    <mergeCell ref="E81:I81"/>
    <mergeCell ref="K81:AF81"/>
    <mergeCell ref="E82:I82"/>
    <mergeCell ref="K82:AF82"/>
    <mergeCell ref="D83:H83"/>
    <mergeCell ref="J83:AF83"/>
    <mergeCell ref="K74:AF74"/>
    <mergeCell ref="E74:I74"/>
    <mergeCell ref="K75:AF75"/>
    <mergeCell ref="E75:I75"/>
    <mergeCell ref="K76:AF76"/>
    <mergeCell ref="E76:I76"/>
    <mergeCell ref="K77:AF77"/>
    <mergeCell ref="E77:I77"/>
    <mergeCell ref="J78:AF78"/>
    <mergeCell ref="D78:H78"/>
    <mergeCell ref="E69:I69"/>
    <mergeCell ref="K69:AF69"/>
    <mergeCell ref="K70:AF70"/>
    <mergeCell ref="E70:I70"/>
    <mergeCell ref="E71:I71"/>
    <mergeCell ref="K71:AF71"/>
    <mergeCell ref="E72:I72"/>
    <mergeCell ref="K72:AF72"/>
    <mergeCell ref="D73:H73"/>
    <mergeCell ref="J73:AF73"/>
    <mergeCell ref="E64:I64"/>
    <mergeCell ref="K64:AF64"/>
    <mergeCell ref="E65:I65"/>
    <mergeCell ref="K65:AF65"/>
    <mergeCell ref="E66:I66"/>
    <mergeCell ref="K66:AF66"/>
    <mergeCell ref="K67:AF67"/>
    <mergeCell ref="E67:I67"/>
    <mergeCell ref="D68:H68"/>
    <mergeCell ref="J68:AF68"/>
  </mergeCells>
  <hyperlinks>
    <hyperlink ref="A56" location="'SO 101-1 - Chodník pro pě...'!C2" display="/"/>
    <hyperlink ref="A57" location="'SO 102-1 -  Zpevněné ploc...'!C2" display="/"/>
    <hyperlink ref="A58" location="'SO 104-1 -  Dopravní značení'!C2" display="/"/>
    <hyperlink ref="A59" location="'SO 301-1 -  Odvodnění kom...'!C2" display="/"/>
    <hyperlink ref="A60" location="'SO OP - Rekontrukce opěrn...'!C2" display="/"/>
    <hyperlink ref="A61" location="'VRN-1 - VRN'!C2" display="/"/>
    <hyperlink ref="A63" location="'SO 101-2 - Chodník pro pě...'!C2" display="/"/>
    <hyperlink ref="A64" location="'SO 102-2 - Zpevněné ploch...'!C2" display="/"/>
    <hyperlink ref="A65" location="'SO 104-2 - Dopravní značení'!C2" display="/"/>
    <hyperlink ref="A66" location="'SO 301-2 - Odvodnění komu...'!C2" display="/"/>
    <hyperlink ref="A67" location="'VRN-2 - VRN'!C2" display="/"/>
    <hyperlink ref="A69" location="'SO 101-3 - Chodník pro pě...'!C2" display="/"/>
    <hyperlink ref="A70" location="'SO 102-3 - Zpevněné ploch...'!C2" display="/"/>
    <hyperlink ref="A71" location="'SO 301-3 - Odvodnění komu...'!C2" display="/"/>
    <hyperlink ref="A72" location="'VRN-3 - VRN'!C2" display="/"/>
    <hyperlink ref="A74" location="'SO 101-4 - Chodník pro pě...'!C2" display="/"/>
    <hyperlink ref="A75" location="'SO 102-4 - Zpevněné ploch...'!C2" display="/"/>
    <hyperlink ref="A76" location="'SO 301-4 - Odvodnění komu...'!C2" display="/"/>
    <hyperlink ref="A77" location="'VRN-4 - VRN'!C2" display="/"/>
    <hyperlink ref="A79" location="'SO 101-5 - Chodník pro pě...'!C2" display="/"/>
    <hyperlink ref="A80" location="'SO 104-5 - Dopravní značení'!C2" display="/"/>
    <hyperlink ref="A81" location="'SO 301-5 - Odvodnění komu...'!C2" display="/"/>
    <hyperlink ref="A82" location="'VRN-5 - VRN'!C2" display="/"/>
    <hyperlink ref="A83" location="'SO 401 - Veřejné osvětle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110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1019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1072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ROUND(J88,2)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ROUND((SUM(BE88:BE102)),2)</f>
        <v>0</v>
      </c>
      <c r="I35" s="94">
        <v>0.21</v>
      </c>
      <c r="J35" s="84">
        <f>ROUND(((SUM(BE88:BE102))*I35),2)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ROUND((SUM(BF88:BF102)),2)</f>
        <v>0</v>
      </c>
      <c r="I36" s="94">
        <v>0.15</v>
      </c>
      <c r="J36" s="84">
        <f>ROUND(((SUM(BF88:BF102))*I36),2)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ROUND((SUM(BG88:BG102)),2)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ROUND((SUM(BH88:BH102)),2)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ROUND((SUM(BI88:BI102)),2)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1019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104-2 - Dopravní značení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J88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J89</f>
        <v>0</v>
      </c>
      <c r="L64" s="104"/>
    </row>
    <row r="65" spans="2:12" s="9" customFormat="1" ht="19.9" customHeight="1">
      <c r="B65" s="108"/>
      <c r="D65" s="109" t="s">
        <v>165</v>
      </c>
      <c r="E65" s="110"/>
      <c r="F65" s="110"/>
      <c r="G65" s="110"/>
      <c r="H65" s="110"/>
      <c r="I65" s="110"/>
      <c r="J65" s="111">
        <f>J90</f>
        <v>0</v>
      </c>
      <c r="L65" s="108"/>
    </row>
    <row r="66" spans="2:12" s="9" customFormat="1" ht="19.9" customHeight="1">
      <c r="B66" s="108"/>
      <c r="D66" s="109" t="s">
        <v>167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168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17</v>
      </c>
      <c r="L75" s="33"/>
    </row>
    <row r="76" spans="2:12" s="1" customFormat="1" ht="16.5" customHeight="1">
      <c r="B76" s="33"/>
      <c r="E76" s="318" t="str">
        <f>E7</f>
        <v>Vybudování a rekonstrukce chodníku v ul. Žižkova, Česká Kamenice</v>
      </c>
      <c r="F76" s="319"/>
      <c r="G76" s="319"/>
      <c r="H76" s="319"/>
      <c r="L76" s="33"/>
    </row>
    <row r="77" spans="2:12" ht="12" customHeight="1">
      <c r="B77" s="21"/>
      <c r="C77" s="28" t="s">
        <v>153</v>
      </c>
      <c r="L77" s="21"/>
    </row>
    <row r="78" spans="2:12" s="1" customFormat="1" ht="16.5" customHeight="1">
      <c r="B78" s="33"/>
      <c r="E78" s="318" t="s">
        <v>1019</v>
      </c>
      <c r="F78" s="317"/>
      <c r="G78" s="317"/>
      <c r="H78" s="317"/>
      <c r="L78" s="33"/>
    </row>
    <row r="79" spans="2:12" s="1" customFormat="1" ht="12" customHeight="1">
      <c r="B79" s="33"/>
      <c r="C79" s="28" t="s">
        <v>155</v>
      </c>
      <c r="L79" s="33"/>
    </row>
    <row r="80" spans="2:12" s="1" customFormat="1" ht="16.5" customHeight="1">
      <c r="B80" s="33"/>
      <c r="E80" s="286" t="str">
        <f>E11</f>
        <v>SO 104-2 - Dopravní značení</v>
      </c>
      <c r="F80" s="317"/>
      <c r="G80" s="317"/>
      <c r="H80" s="317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F14</f>
        <v xml:space="preserve"> </v>
      </c>
      <c r="I82" s="28" t="s">
        <v>23</v>
      </c>
      <c r="J82" s="50" t="str">
        <f>IF(J14="","",J14)</f>
        <v>7. 10. 2022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E17</f>
        <v xml:space="preserve"> </v>
      </c>
      <c r="I84" s="28" t="s">
        <v>30</v>
      </c>
      <c r="J84" s="31" t="str">
        <f>E23</f>
        <v xml:space="preserve"> </v>
      </c>
      <c r="L84" s="33"/>
    </row>
    <row r="85" spans="2:12" s="1" customFormat="1" ht="25.7" customHeight="1">
      <c r="B85" s="33"/>
      <c r="C85" s="28" t="s">
        <v>28</v>
      </c>
      <c r="F85" s="26" t="str">
        <f>IF(E20="","",E20)</f>
        <v>Vyplň údaj</v>
      </c>
      <c r="I85" s="28" t="s">
        <v>32</v>
      </c>
      <c r="J85" s="31" t="str">
        <f>E26</f>
        <v>Ing. Kateřina Tumpachová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12"/>
      <c r="C87" s="113" t="s">
        <v>169</v>
      </c>
      <c r="D87" s="114" t="s">
        <v>57</v>
      </c>
      <c r="E87" s="114" t="s">
        <v>53</v>
      </c>
      <c r="F87" s="114" t="s">
        <v>54</v>
      </c>
      <c r="G87" s="114" t="s">
        <v>170</v>
      </c>
      <c r="H87" s="114" t="s">
        <v>171</v>
      </c>
      <c r="I87" s="114" t="s">
        <v>172</v>
      </c>
      <c r="J87" s="114" t="s">
        <v>159</v>
      </c>
      <c r="K87" s="115" t="s">
        <v>173</v>
      </c>
      <c r="L87" s="112"/>
      <c r="M87" s="57" t="s">
        <v>3</v>
      </c>
      <c r="N87" s="58" t="s">
        <v>42</v>
      </c>
      <c r="O87" s="58" t="s">
        <v>174</v>
      </c>
      <c r="P87" s="58" t="s">
        <v>175</v>
      </c>
      <c r="Q87" s="58" t="s">
        <v>176</v>
      </c>
      <c r="R87" s="58" t="s">
        <v>177</v>
      </c>
      <c r="S87" s="58" t="s">
        <v>178</v>
      </c>
      <c r="T87" s="59" t="s">
        <v>179</v>
      </c>
    </row>
    <row r="88" spans="2:63" s="1" customFormat="1" ht="22.9" customHeight="1">
      <c r="B88" s="33"/>
      <c r="C88" s="62" t="s">
        <v>180</v>
      </c>
      <c r="J88" s="116">
        <f>BK88</f>
        <v>0</v>
      </c>
      <c r="L88" s="33"/>
      <c r="M88" s="60"/>
      <c r="N88" s="51"/>
      <c r="O88" s="51"/>
      <c r="P88" s="117">
        <f>P89</f>
        <v>0</v>
      </c>
      <c r="Q88" s="51"/>
      <c r="R88" s="117">
        <f>R89</f>
        <v>0.03132</v>
      </c>
      <c r="S88" s="51"/>
      <c r="T88" s="118">
        <f>T89</f>
        <v>0</v>
      </c>
      <c r="AT88" s="18" t="s">
        <v>71</v>
      </c>
      <c r="AU88" s="18" t="s">
        <v>160</v>
      </c>
      <c r="BK88" s="119">
        <f>BK89</f>
        <v>0</v>
      </c>
    </row>
    <row r="89" spans="2:63" s="11" customFormat="1" ht="25.9" customHeight="1">
      <c r="B89" s="120"/>
      <c r="D89" s="121" t="s">
        <v>71</v>
      </c>
      <c r="E89" s="122" t="s">
        <v>181</v>
      </c>
      <c r="F89" s="122" t="s">
        <v>182</v>
      </c>
      <c r="I89" s="123"/>
      <c r="J89" s="124">
        <f>BK89</f>
        <v>0</v>
      </c>
      <c r="L89" s="120"/>
      <c r="M89" s="125"/>
      <c r="P89" s="126">
        <f>P90+P99</f>
        <v>0</v>
      </c>
      <c r="R89" s="126">
        <f>R90+R99</f>
        <v>0.03132</v>
      </c>
      <c r="T89" s="127">
        <f>T90+T99</f>
        <v>0</v>
      </c>
      <c r="AR89" s="121" t="s">
        <v>76</v>
      </c>
      <c r="AT89" s="128" t="s">
        <v>71</v>
      </c>
      <c r="AU89" s="128" t="s">
        <v>72</v>
      </c>
      <c r="AY89" s="121" t="s">
        <v>183</v>
      </c>
      <c r="BK89" s="129">
        <f>BK90+BK99</f>
        <v>0</v>
      </c>
    </row>
    <row r="90" spans="2:63" s="11" customFormat="1" ht="22.9" customHeight="1">
      <c r="B90" s="120"/>
      <c r="D90" s="121" t="s">
        <v>71</v>
      </c>
      <c r="E90" s="130" t="s">
        <v>254</v>
      </c>
      <c r="F90" s="130" t="s">
        <v>433</v>
      </c>
      <c r="I90" s="123"/>
      <c r="J90" s="131">
        <f>BK90</f>
        <v>0</v>
      </c>
      <c r="L90" s="120"/>
      <c r="M90" s="125"/>
      <c r="P90" s="126">
        <f>SUM(P91:P98)</f>
        <v>0</v>
      </c>
      <c r="R90" s="126">
        <f>SUM(R91:R98)</f>
        <v>0.03132</v>
      </c>
      <c r="T90" s="127">
        <f>SUM(T91:T98)</f>
        <v>0</v>
      </c>
      <c r="AR90" s="121" t="s">
        <v>76</v>
      </c>
      <c r="AT90" s="128" t="s">
        <v>71</v>
      </c>
      <c r="AU90" s="128" t="s">
        <v>76</v>
      </c>
      <c r="AY90" s="121" t="s">
        <v>183</v>
      </c>
      <c r="BK90" s="129">
        <f>SUM(BK91:BK98)</f>
        <v>0</v>
      </c>
    </row>
    <row r="91" spans="2:65" s="1" customFormat="1" ht="16.5" customHeight="1">
      <c r="B91" s="132"/>
      <c r="C91" s="133" t="s">
        <v>76</v>
      </c>
      <c r="D91" s="133" t="s">
        <v>185</v>
      </c>
      <c r="E91" s="134" t="s">
        <v>653</v>
      </c>
      <c r="F91" s="135" t="s">
        <v>654</v>
      </c>
      <c r="G91" s="136" t="s">
        <v>188</v>
      </c>
      <c r="H91" s="137">
        <v>12</v>
      </c>
      <c r="I91" s="138"/>
      <c r="J91" s="139">
        <f>ROUND(I91*H91,2)</f>
        <v>0</v>
      </c>
      <c r="K91" s="135" t="s">
        <v>189</v>
      </c>
      <c r="L91" s="33"/>
      <c r="M91" s="140" t="s">
        <v>3</v>
      </c>
      <c r="N91" s="141" t="s">
        <v>43</v>
      </c>
      <c r="P91" s="142">
        <f>O91*H91</f>
        <v>0</v>
      </c>
      <c r="Q91" s="142">
        <v>0.0026</v>
      </c>
      <c r="R91" s="142">
        <f>Q91*H91</f>
        <v>0.0312</v>
      </c>
      <c r="S91" s="142">
        <v>0</v>
      </c>
      <c r="T91" s="143">
        <f>S91*H91</f>
        <v>0</v>
      </c>
      <c r="AR91" s="144" t="s">
        <v>127</v>
      </c>
      <c r="AT91" s="144" t="s">
        <v>185</v>
      </c>
      <c r="AU91" s="144" t="s">
        <v>80</v>
      </c>
      <c r="AY91" s="18" t="s">
        <v>183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8" t="s">
        <v>76</v>
      </c>
      <c r="BK91" s="145">
        <f>ROUND(I91*H91,2)</f>
        <v>0</v>
      </c>
      <c r="BL91" s="18" t="s">
        <v>127</v>
      </c>
      <c r="BM91" s="144" t="s">
        <v>1073</v>
      </c>
    </row>
    <row r="92" spans="2:47" s="1" customFormat="1" ht="12">
      <c r="B92" s="33"/>
      <c r="D92" s="146" t="s">
        <v>191</v>
      </c>
      <c r="F92" s="147" t="s">
        <v>656</v>
      </c>
      <c r="I92" s="148"/>
      <c r="L92" s="33"/>
      <c r="M92" s="149"/>
      <c r="T92" s="54"/>
      <c r="AT92" s="18" t="s">
        <v>191</v>
      </c>
      <c r="AU92" s="18" t="s">
        <v>80</v>
      </c>
    </row>
    <row r="93" spans="2:47" s="1" customFormat="1" ht="12">
      <c r="B93" s="33"/>
      <c r="D93" s="150" t="s">
        <v>193</v>
      </c>
      <c r="F93" s="151" t="s">
        <v>657</v>
      </c>
      <c r="I93" s="148"/>
      <c r="L93" s="33"/>
      <c r="M93" s="149"/>
      <c r="T93" s="54"/>
      <c r="AT93" s="18" t="s">
        <v>193</v>
      </c>
      <c r="AU93" s="18" t="s">
        <v>80</v>
      </c>
    </row>
    <row r="94" spans="2:51" s="12" customFormat="1" ht="12">
      <c r="B94" s="153"/>
      <c r="D94" s="146" t="s">
        <v>197</v>
      </c>
      <c r="E94" s="154" t="s">
        <v>3</v>
      </c>
      <c r="F94" s="155" t="s">
        <v>658</v>
      </c>
      <c r="H94" s="154" t="s">
        <v>3</v>
      </c>
      <c r="I94" s="156"/>
      <c r="L94" s="153"/>
      <c r="M94" s="157"/>
      <c r="T94" s="158"/>
      <c r="AT94" s="154" t="s">
        <v>197</v>
      </c>
      <c r="AU94" s="154" t="s">
        <v>80</v>
      </c>
      <c r="AV94" s="12" t="s">
        <v>76</v>
      </c>
      <c r="AW94" s="12" t="s">
        <v>31</v>
      </c>
      <c r="AX94" s="12" t="s">
        <v>72</v>
      </c>
      <c r="AY94" s="154" t="s">
        <v>183</v>
      </c>
    </row>
    <row r="95" spans="2:51" s="13" customFormat="1" ht="12">
      <c r="B95" s="159"/>
      <c r="D95" s="146" t="s">
        <v>197</v>
      </c>
      <c r="E95" s="160" t="s">
        <v>3</v>
      </c>
      <c r="F95" s="161" t="s">
        <v>1074</v>
      </c>
      <c r="H95" s="162">
        <v>12</v>
      </c>
      <c r="I95" s="163"/>
      <c r="L95" s="159"/>
      <c r="M95" s="164"/>
      <c r="T95" s="165"/>
      <c r="AT95" s="160" t="s">
        <v>197</v>
      </c>
      <c r="AU95" s="160" t="s">
        <v>80</v>
      </c>
      <c r="AV95" s="13" t="s">
        <v>80</v>
      </c>
      <c r="AW95" s="13" t="s">
        <v>31</v>
      </c>
      <c r="AX95" s="13" t="s">
        <v>76</v>
      </c>
      <c r="AY95" s="160" t="s">
        <v>183</v>
      </c>
    </row>
    <row r="96" spans="2:65" s="1" customFormat="1" ht="16.5" customHeight="1">
      <c r="B96" s="132"/>
      <c r="C96" s="133" t="s">
        <v>80</v>
      </c>
      <c r="D96" s="133" t="s">
        <v>185</v>
      </c>
      <c r="E96" s="134" t="s">
        <v>660</v>
      </c>
      <c r="F96" s="135" t="s">
        <v>661</v>
      </c>
      <c r="G96" s="136" t="s">
        <v>188</v>
      </c>
      <c r="H96" s="137">
        <v>12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1E-05</v>
      </c>
      <c r="R96" s="142">
        <f>Q96*H96</f>
        <v>0.00012000000000000002</v>
      </c>
      <c r="S96" s="142">
        <v>0</v>
      </c>
      <c r="T96" s="143">
        <f>S96*H96</f>
        <v>0</v>
      </c>
      <c r="AR96" s="144" t="s">
        <v>127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1075</v>
      </c>
    </row>
    <row r="97" spans="2:47" s="1" customFormat="1" ht="12">
      <c r="B97" s="33"/>
      <c r="D97" s="146" t="s">
        <v>191</v>
      </c>
      <c r="F97" s="147" t="s">
        <v>663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664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63" s="11" customFormat="1" ht="22.9" customHeight="1">
      <c r="B99" s="120"/>
      <c r="D99" s="121" t="s">
        <v>71</v>
      </c>
      <c r="E99" s="130" t="s">
        <v>560</v>
      </c>
      <c r="F99" s="130" t="s">
        <v>561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76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563</v>
      </c>
      <c r="F100" s="135" t="s">
        <v>564</v>
      </c>
      <c r="G100" s="136" t="s">
        <v>295</v>
      </c>
      <c r="H100" s="137">
        <v>0.031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127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127</v>
      </c>
      <c r="BM100" s="144" t="s">
        <v>1076</v>
      </c>
    </row>
    <row r="101" spans="2:47" s="1" customFormat="1" ht="12">
      <c r="B101" s="33"/>
      <c r="D101" s="146" t="s">
        <v>191</v>
      </c>
      <c r="F101" s="147" t="s">
        <v>566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567</v>
      </c>
      <c r="I102" s="148"/>
      <c r="L102" s="33"/>
      <c r="M102" s="190"/>
      <c r="N102" s="191"/>
      <c r="O102" s="191"/>
      <c r="P102" s="191"/>
      <c r="Q102" s="191"/>
      <c r="R102" s="191"/>
      <c r="S102" s="191"/>
      <c r="T102" s="192"/>
      <c r="AT102" s="18" t="s">
        <v>193</v>
      </c>
      <c r="AU102" s="18" t="s">
        <v>80</v>
      </c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3"/>
    </row>
  </sheetData>
  <autoFilter ref="C87:K102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3" r:id="rId1" display="https://podminky.urs.cz/item/CS_URS_2022_02/915231112"/>
    <hyperlink ref="F98" r:id="rId2" display="https://podminky.urs.cz/item/CS_URS_2022_02/915621111"/>
    <hyperlink ref="F102" r:id="rId3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113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1019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1077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ROUND(J92,2)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ROUND((SUM(BE92:BE173)),2)</f>
        <v>0</v>
      </c>
      <c r="I35" s="94">
        <v>0.21</v>
      </c>
      <c r="J35" s="84">
        <f>ROUND(((SUM(BE92:BE173))*I35),2)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ROUND((SUM(BF92:BF173)),2)</f>
        <v>0</v>
      </c>
      <c r="I36" s="94">
        <v>0.15</v>
      </c>
      <c r="J36" s="84">
        <f>ROUND(((SUM(BF92:BF173))*I36),2)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ROUND((SUM(BG92:BG173)),2)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ROUND((SUM(BH92:BH173)),2)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ROUND((SUM(BI92:BI173)),2)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1019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301-2 - Odvodnění komunikací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J92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J93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J94</f>
        <v>0</v>
      </c>
      <c r="L65" s="108"/>
    </row>
    <row r="66" spans="2:12" s="9" customFormat="1" ht="19.9" customHeight="1">
      <c r="B66" s="108"/>
      <c r="D66" s="109" t="s">
        <v>667</v>
      </c>
      <c r="E66" s="110"/>
      <c r="F66" s="110"/>
      <c r="G66" s="110"/>
      <c r="H66" s="110"/>
      <c r="I66" s="110"/>
      <c r="J66" s="111">
        <f>J132</f>
        <v>0</v>
      </c>
      <c r="L66" s="108"/>
    </row>
    <row r="67" spans="2:12" s="9" customFormat="1" ht="19.9" customHeight="1">
      <c r="B67" s="108"/>
      <c r="D67" s="109" t="s">
        <v>164</v>
      </c>
      <c r="E67" s="110"/>
      <c r="F67" s="110"/>
      <c r="G67" s="110"/>
      <c r="H67" s="110"/>
      <c r="I67" s="110"/>
      <c r="J67" s="111">
        <f>J137</f>
        <v>0</v>
      </c>
      <c r="L67" s="108"/>
    </row>
    <row r="68" spans="2:12" s="9" customFormat="1" ht="19.9" customHeight="1">
      <c r="B68" s="108"/>
      <c r="D68" s="109" t="s">
        <v>668</v>
      </c>
      <c r="E68" s="110"/>
      <c r="F68" s="110"/>
      <c r="G68" s="110"/>
      <c r="H68" s="110"/>
      <c r="I68" s="110"/>
      <c r="J68" s="111">
        <f>J159</f>
        <v>0</v>
      </c>
      <c r="L68" s="108"/>
    </row>
    <row r="69" spans="2:12" s="9" customFormat="1" ht="19.9" customHeight="1">
      <c r="B69" s="108"/>
      <c r="D69" s="109" t="s">
        <v>165</v>
      </c>
      <c r="E69" s="110"/>
      <c r="F69" s="110"/>
      <c r="G69" s="110"/>
      <c r="H69" s="110"/>
      <c r="I69" s="110"/>
      <c r="J69" s="111">
        <f>J166</f>
        <v>0</v>
      </c>
      <c r="L69" s="108"/>
    </row>
    <row r="70" spans="2:12" s="9" customFormat="1" ht="19.9" customHeight="1">
      <c r="B70" s="108"/>
      <c r="D70" s="109" t="s">
        <v>167</v>
      </c>
      <c r="E70" s="110"/>
      <c r="F70" s="110"/>
      <c r="G70" s="110"/>
      <c r="H70" s="110"/>
      <c r="I70" s="110"/>
      <c r="J70" s="111">
        <f>J170</f>
        <v>0</v>
      </c>
      <c r="L70" s="108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2" t="s">
        <v>168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17</v>
      </c>
      <c r="L79" s="33"/>
    </row>
    <row r="80" spans="2:12" s="1" customFormat="1" ht="16.5" customHeight="1">
      <c r="B80" s="33"/>
      <c r="E80" s="318" t="str">
        <f>E7</f>
        <v>Vybudování a rekonstrukce chodníku v ul. Žižkova, Česká Kamenice</v>
      </c>
      <c r="F80" s="319"/>
      <c r="G80" s="319"/>
      <c r="H80" s="319"/>
      <c r="L80" s="33"/>
    </row>
    <row r="81" spans="2:12" ht="12" customHeight="1">
      <c r="B81" s="21"/>
      <c r="C81" s="28" t="s">
        <v>153</v>
      </c>
      <c r="L81" s="21"/>
    </row>
    <row r="82" spans="2:12" s="1" customFormat="1" ht="16.5" customHeight="1">
      <c r="B82" s="33"/>
      <c r="E82" s="318" t="s">
        <v>1019</v>
      </c>
      <c r="F82" s="317"/>
      <c r="G82" s="317"/>
      <c r="H82" s="317"/>
      <c r="L82" s="33"/>
    </row>
    <row r="83" spans="2:12" s="1" customFormat="1" ht="12" customHeight="1">
      <c r="B83" s="33"/>
      <c r="C83" s="28" t="s">
        <v>155</v>
      </c>
      <c r="L83" s="33"/>
    </row>
    <row r="84" spans="2:12" s="1" customFormat="1" ht="16.5" customHeight="1">
      <c r="B84" s="33"/>
      <c r="E84" s="286" t="str">
        <f>E11</f>
        <v>SO 301-2 - Odvodnění komunikací</v>
      </c>
      <c r="F84" s="317"/>
      <c r="G84" s="317"/>
      <c r="H84" s="317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F14</f>
        <v xml:space="preserve"> </v>
      </c>
      <c r="I86" s="28" t="s">
        <v>23</v>
      </c>
      <c r="J86" s="50" t="str">
        <f>IF(J14="","",J14)</f>
        <v>7. 10. 2022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8" t="s">
        <v>25</v>
      </c>
      <c r="F88" s="26" t="str">
        <f>E17</f>
        <v xml:space="preserve"> </v>
      </c>
      <c r="I88" s="28" t="s">
        <v>30</v>
      </c>
      <c r="J88" s="31" t="str">
        <f>E23</f>
        <v xml:space="preserve"> </v>
      </c>
      <c r="L88" s="33"/>
    </row>
    <row r="89" spans="2:12" s="1" customFormat="1" ht="25.7" customHeight="1">
      <c r="B89" s="33"/>
      <c r="C89" s="28" t="s">
        <v>28</v>
      </c>
      <c r="F89" s="26" t="str">
        <f>IF(E20="","",E20)</f>
        <v>Vyplň údaj</v>
      </c>
      <c r="I89" s="28" t="s">
        <v>32</v>
      </c>
      <c r="J89" s="31" t="str">
        <f>E26</f>
        <v>Ing. Kateřina Tumpachová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169</v>
      </c>
      <c r="D91" s="114" t="s">
        <v>57</v>
      </c>
      <c r="E91" s="114" t="s">
        <v>53</v>
      </c>
      <c r="F91" s="114" t="s">
        <v>54</v>
      </c>
      <c r="G91" s="114" t="s">
        <v>170</v>
      </c>
      <c r="H91" s="114" t="s">
        <v>171</v>
      </c>
      <c r="I91" s="114" t="s">
        <v>172</v>
      </c>
      <c r="J91" s="114" t="s">
        <v>159</v>
      </c>
      <c r="K91" s="115" t="s">
        <v>173</v>
      </c>
      <c r="L91" s="112"/>
      <c r="M91" s="57" t="s">
        <v>3</v>
      </c>
      <c r="N91" s="58" t="s">
        <v>42</v>
      </c>
      <c r="O91" s="58" t="s">
        <v>174</v>
      </c>
      <c r="P91" s="58" t="s">
        <v>175</v>
      </c>
      <c r="Q91" s="58" t="s">
        <v>176</v>
      </c>
      <c r="R91" s="58" t="s">
        <v>177</v>
      </c>
      <c r="S91" s="58" t="s">
        <v>178</v>
      </c>
      <c r="T91" s="59" t="s">
        <v>179</v>
      </c>
    </row>
    <row r="92" spans="2:63" s="1" customFormat="1" ht="22.9" customHeight="1">
      <c r="B92" s="33"/>
      <c r="C92" s="62" t="s">
        <v>180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16.1487744</v>
      </c>
      <c r="S92" s="51"/>
      <c r="T92" s="118">
        <f>T93</f>
        <v>0</v>
      </c>
      <c r="AT92" s="18" t="s">
        <v>71</v>
      </c>
      <c r="AU92" s="18" t="s">
        <v>160</v>
      </c>
      <c r="BK92" s="119">
        <f>BK93</f>
        <v>0</v>
      </c>
    </row>
    <row r="93" spans="2:63" s="11" customFormat="1" ht="25.9" customHeight="1">
      <c r="B93" s="120"/>
      <c r="D93" s="121" t="s">
        <v>71</v>
      </c>
      <c r="E93" s="122" t="s">
        <v>181</v>
      </c>
      <c r="F93" s="122" t="s">
        <v>182</v>
      </c>
      <c r="I93" s="123"/>
      <c r="J93" s="124">
        <f>BK93</f>
        <v>0</v>
      </c>
      <c r="L93" s="120"/>
      <c r="M93" s="125"/>
      <c r="P93" s="126">
        <f>P94+P132+P137+P159+P166+P170</f>
        <v>0</v>
      </c>
      <c r="R93" s="126">
        <f>R94+R132+R137+R159+R166+R170</f>
        <v>16.1487744</v>
      </c>
      <c r="T93" s="127">
        <f>T94+T132+T137+T159+T166+T170</f>
        <v>0</v>
      </c>
      <c r="AR93" s="121" t="s">
        <v>76</v>
      </c>
      <c r="AT93" s="128" t="s">
        <v>71</v>
      </c>
      <c r="AU93" s="128" t="s">
        <v>72</v>
      </c>
      <c r="AY93" s="121" t="s">
        <v>183</v>
      </c>
      <c r="BK93" s="129">
        <f>BK94+BK132+BK137+BK159+BK166+BK170</f>
        <v>0</v>
      </c>
    </row>
    <row r="94" spans="2:63" s="11" customFormat="1" ht="22.9" customHeight="1">
      <c r="B94" s="120"/>
      <c r="D94" s="121" t="s">
        <v>71</v>
      </c>
      <c r="E94" s="130" t="s">
        <v>76</v>
      </c>
      <c r="F94" s="130" t="s">
        <v>184</v>
      </c>
      <c r="I94" s="123"/>
      <c r="J94" s="131">
        <f>BK94</f>
        <v>0</v>
      </c>
      <c r="L94" s="120"/>
      <c r="M94" s="125"/>
      <c r="P94" s="126">
        <f>SUM(P95:P131)</f>
        <v>0</v>
      </c>
      <c r="R94" s="126">
        <f>SUM(R95:R131)</f>
        <v>6.644159999999999</v>
      </c>
      <c r="T94" s="127">
        <f>SUM(T95:T131)</f>
        <v>0</v>
      </c>
      <c r="AR94" s="121" t="s">
        <v>76</v>
      </c>
      <c r="AT94" s="128" t="s">
        <v>71</v>
      </c>
      <c r="AU94" s="128" t="s">
        <v>76</v>
      </c>
      <c r="AY94" s="121" t="s">
        <v>183</v>
      </c>
      <c r="BK94" s="129">
        <f>SUM(BK95:BK131)</f>
        <v>0</v>
      </c>
    </row>
    <row r="95" spans="2:65" s="1" customFormat="1" ht="21.75" customHeight="1">
      <c r="B95" s="132"/>
      <c r="C95" s="133" t="s">
        <v>76</v>
      </c>
      <c r="D95" s="133" t="s">
        <v>185</v>
      </c>
      <c r="E95" s="134" t="s">
        <v>669</v>
      </c>
      <c r="F95" s="135" t="s">
        <v>670</v>
      </c>
      <c r="G95" s="136" t="s">
        <v>273</v>
      </c>
      <c r="H95" s="137">
        <v>7.2</v>
      </c>
      <c r="I95" s="138"/>
      <c r="J95" s="139">
        <f>ROUND(I95*H95,2)</f>
        <v>0</v>
      </c>
      <c r="K95" s="135" t="s">
        <v>189</v>
      </c>
      <c r="L95" s="33"/>
      <c r="M95" s="140" t="s">
        <v>3</v>
      </c>
      <c r="N95" s="141" t="s">
        <v>43</v>
      </c>
      <c r="P95" s="142">
        <f>O95*H95</f>
        <v>0</v>
      </c>
      <c r="Q95" s="142">
        <v>0</v>
      </c>
      <c r="R95" s="142">
        <f>Q95*H95</f>
        <v>0</v>
      </c>
      <c r="S95" s="142">
        <v>0</v>
      </c>
      <c r="T95" s="143">
        <f>S95*H95</f>
        <v>0</v>
      </c>
      <c r="AR95" s="144" t="s">
        <v>127</v>
      </c>
      <c r="AT95" s="144" t="s">
        <v>185</v>
      </c>
      <c r="AU95" s="144" t="s">
        <v>80</v>
      </c>
      <c r="AY95" s="18" t="s">
        <v>183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18" t="s">
        <v>76</v>
      </c>
      <c r="BK95" s="145">
        <f>ROUND(I95*H95,2)</f>
        <v>0</v>
      </c>
      <c r="BL95" s="18" t="s">
        <v>127</v>
      </c>
      <c r="BM95" s="144" t="s">
        <v>1078</v>
      </c>
    </row>
    <row r="96" spans="2:47" s="1" customFormat="1" ht="19.5">
      <c r="B96" s="33"/>
      <c r="D96" s="146" t="s">
        <v>191</v>
      </c>
      <c r="F96" s="147" t="s">
        <v>672</v>
      </c>
      <c r="I96" s="148"/>
      <c r="L96" s="33"/>
      <c r="M96" s="149"/>
      <c r="T96" s="54"/>
      <c r="AT96" s="18" t="s">
        <v>191</v>
      </c>
      <c r="AU96" s="18" t="s">
        <v>80</v>
      </c>
    </row>
    <row r="97" spans="2:47" s="1" customFormat="1" ht="12">
      <c r="B97" s="33"/>
      <c r="D97" s="150" t="s">
        <v>193</v>
      </c>
      <c r="F97" s="151" t="s">
        <v>673</v>
      </c>
      <c r="I97" s="148"/>
      <c r="L97" s="33"/>
      <c r="M97" s="149"/>
      <c r="T97" s="54"/>
      <c r="AT97" s="18" t="s">
        <v>193</v>
      </c>
      <c r="AU97" s="18" t="s">
        <v>80</v>
      </c>
    </row>
    <row r="98" spans="2:51" s="13" customFormat="1" ht="12">
      <c r="B98" s="159"/>
      <c r="D98" s="146" t="s">
        <v>197</v>
      </c>
      <c r="E98" s="160" t="s">
        <v>3</v>
      </c>
      <c r="F98" s="161" t="s">
        <v>1079</v>
      </c>
      <c r="H98" s="162">
        <v>7.2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31</v>
      </c>
      <c r="AX98" s="13" t="s">
        <v>76</v>
      </c>
      <c r="AY98" s="160" t="s">
        <v>183</v>
      </c>
    </row>
    <row r="99" spans="2:65" s="1" customFormat="1" ht="16.5" customHeight="1">
      <c r="B99" s="132"/>
      <c r="C99" s="133" t="s">
        <v>80</v>
      </c>
      <c r="D99" s="133" t="s">
        <v>185</v>
      </c>
      <c r="E99" s="134" t="s">
        <v>682</v>
      </c>
      <c r="F99" s="135" t="s">
        <v>683</v>
      </c>
      <c r="G99" s="136" t="s">
        <v>188</v>
      </c>
      <c r="H99" s="137">
        <v>24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0.00084</v>
      </c>
      <c r="R99" s="142">
        <f>Q99*H99</f>
        <v>0.02016</v>
      </c>
      <c r="S99" s="142">
        <v>0</v>
      </c>
      <c r="T99" s="143">
        <f>S99*H99</f>
        <v>0</v>
      </c>
      <c r="AR99" s="144" t="s">
        <v>127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127</v>
      </c>
      <c r="BM99" s="144" t="s">
        <v>1080</v>
      </c>
    </row>
    <row r="100" spans="2:47" s="1" customFormat="1" ht="12">
      <c r="B100" s="33"/>
      <c r="D100" s="146" t="s">
        <v>191</v>
      </c>
      <c r="F100" s="147" t="s">
        <v>685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686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51" s="13" customFormat="1" ht="12">
      <c r="B102" s="159"/>
      <c r="D102" s="146" t="s">
        <v>197</v>
      </c>
      <c r="E102" s="160" t="s">
        <v>3</v>
      </c>
      <c r="F102" s="161" t="s">
        <v>1081</v>
      </c>
      <c r="H102" s="162">
        <v>24</v>
      </c>
      <c r="I102" s="163"/>
      <c r="L102" s="159"/>
      <c r="M102" s="164"/>
      <c r="T102" s="165"/>
      <c r="AT102" s="160" t="s">
        <v>197</v>
      </c>
      <c r="AU102" s="160" t="s">
        <v>80</v>
      </c>
      <c r="AV102" s="13" t="s">
        <v>80</v>
      </c>
      <c r="AW102" s="13" t="s">
        <v>31</v>
      </c>
      <c r="AX102" s="13" t="s">
        <v>76</v>
      </c>
      <c r="AY102" s="160" t="s">
        <v>183</v>
      </c>
    </row>
    <row r="103" spans="2:65" s="1" customFormat="1" ht="16.5" customHeight="1">
      <c r="B103" s="132"/>
      <c r="C103" s="133" t="s">
        <v>116</v>
      </c>
      <c r="D103" s="133" t="s">
        <v>185</v>
      </c>
      <c r="E103" s="134" t="s">
        <v>688</v>
      </c>
      <c r="F103" s="135" t="s">
        <v>689</v>
      </c>
      <c r="G103" s="136" t="s">
        <v>188</v>
      </c>
      <c r="H103" s="137">
        <v>24</v>
      </c>
      <c r="I103" s="138"/>
      <c r="J103" s="139">
        <f>ROUND(I103*H103,2)</f>
        <v>0</v>
      </c>
      <c r="K103" s="135" t="s">
        <v>189</v>
      </c>
      <c r="L103" s="33"/>
      <c r="M103" s="140" t="s">
        <v>3</v>
      </c>
      <c r="N103" s="141" t="s">
        <v>43</v>
      </c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44" t="s">
        <v>127</v>
      </c>
      <c r="AT103" s="144" t="s">
        <v>185</v>
      </c>
      <c r="AU103" s="144" t="s">
        <v>80</v>
      </c>
      <c r="AY103" s="18" t="s">
        <v>183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8" t="s">
        <v>76</v>
      </c>
      <c r="BK103" s="145">
        <f>ROUND(I103*H103,2)</f>
        <v>0</v>
      </c>
      <c r="BL103" s="18" t="s">
        <v>127</v>
      </c>
      <c r="BM103" s="144" t="s">
        <v>1082</v>
      </c>
    </row>
    <row r="104" spans="2:47" s="1" customFormat="1" ht="19.5">
      <c r="B104" s="33"/>
      <c r="D104" s="146" t="s">
        <v>191</v>
      </c>
      <c r="F104" s="147" t="s">
        <v>691</v>
      </c>
      <c r="I104" s="148"/>
      <c r="L104" s="33"/>
      <c r="M104" s="149"/>
      <c r="T104" s="54"/>
      <c r="AT104" s="18" t="s">
        <v>191</v>
      </c>
      <c r="AU104" s="18" t="s">
        <v>80</v>
      </c>
    </row>
    <row r="105" spans="2:47" s="1" customFormat="1" ht="12">
      <c r="B105" s="33"/>
      <c r="D105" s="150" t="s">
        <v>193</v>
      </c>
      <c r="F105" s="151" t="s">
        <v>692</v>
      </c>
      <c r="I105" s="148"/>
      <c r="L105" s="33"/>
      <c r="M105" s="149"/>
      <c r="T105" s="54"/>
      <c r="AT105" s="18" t="s">
        <v>193</v>
      </c>
      <c r="AU105" s="18" t="s">
        <v>80</v>
      </c>
    </row>
    <row r="106" spans="2:65" s="1" customFormat="1" ht="21.75" customHeight="1">
      <c r="B106" s="132"/>
      <c r="C106" s="133" t="s">
        <v>127</v>
      </c>
      <c r="D106" s="133" t="s">
        <v>185</v>
      </c>
      <c r="E106" s="134" t="s">
        <v>280</v>
      </c>
      <c r="F106" s="135" t="s">
        <v>281</v>
      </c>
      <c r="G106" s="136" t="s">
        <v>273</v>
      </c>
      <c r="H106" s="137">
        <v>4.032</v>
      </c>
      <c r="I106" s="138"/>
      <c r="J106" s="139">
        <f>ROUND(I106*H106,2)</f>
        <v>0</v>
      </c>
      <c r="K106" s="135" t="s">
        <v>189</v>
      </c>
      <c r="L106" s="33"/>
      <c r="M106" s="140" t="s">
        <v>3</v>
      </c>
      <c r="N106" s="141" t="s">
        <v>43</v>
      </c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44" t="s">
        <v>127</v>
      </c>
      <c r="AT106" s="144" t="s">
        <v>185</v>
      </c>
      <c r="AU106" s="144" t="s">
        <v>80</v>
      </c>
      <c r="AY106" s="18" t="s">
        <v>183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76</v>
      </c>
      <c r="BK106" s="145">
        <f>ROUND(I106*H106,2)</f>
        <v>0</v>
      </c>
      <c r="BL106" s="18" t="s">
        <v>127</v>
      </c>
      <c r="BM106" s="144" t="s">
        <v>1083</v>
      </c>
    </row>
    <row r="107" spans="2:47" s="1" customFormat="1" ht="19.5">
      <c r="B107" s="33"/>
      <c r="D107" s="146" t="s">
        <v>191</v>
      </c>
      <c r="F107" s="147" t="s">
        <v>283</v>
      </c>
      <c r="I107" s="148"/>
      <c r="L107" s="33"/>
      <c r="M107" s="149"/>
      <c r="T107" s="54"/>
      <c r="AT107" s="18" t="s">
        <v>191</v>
      </c>
      <c r="AU107" s="18" t="s">
        <v>80</v>
      </c>
    </row>
    <row r="108" spans="2:47" s="1" customFormat="1" ht="12">
      <c r="B108" s="33"/>
      <c r="D108" s="150" t="s">
        <v>193</v>
      </c>
      <c r="F108" s="151" t="s">
        <v>284</v>
      </c>
      <c r="I108" s="148"/>
      <c r="L108" s="33"/>
      <c r="M108" s="149"/>
      <c r="T108" s="54"/>
      <c r="AT108" s="18" t="s">
        <v>193</v>
      </c>
      <c r="AU108" s="18" t="s">
        <v>80</v>
      </c>
    </row>
    <row r="109" spans="2:65" s="1" customFormat="1" ht="24.2" customHeight="1">
      <c r="B109" s="132"/>
      <c r="C109" s="133" t="s">
        <v>138</v>
      </c>
      <c r="D109" s="133" t="s">
        <v>185</v>
      </c>
      <c r="E109" s="134" t="s">
        <v>286</v>
      </c>
      <c r="F109" s="135" t="s">
        <v>287</v>
      </c>
      <c r="G109" s="136" t="s">
        <v>273</v>
      </c>
      <c r="H109" s="137">
        <v>20.16</v>
      </c>
      <c r="I109" s="138"/>
      <c r="J109" s="139">
        <f>ROUND(I109*H109,2)</f>
        <v>0</v>
      </c>
      <c r="K109" s="135" t="s">
        <v>189</v>
      </c>
      <c r="L109" s="33"/>
      <c r="M109" s="140" t="s">
        <v>3</v>
      </c>
      <c r="N109" s="141" t="s">
        <v>43</v>
      </c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44" t="s">
        <v>127</v>
      </c>
      <c r="AT109" s="144" t="s">
        <v>185</v>
      </c>
      <c r="AU109" s="144" t="s">
        <v>80</v>
      </c>
      <c r="AY109" s="18" t="s">
        <v>183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76</v>
      </c>
      <c r="BK109" s="145">
        <f>ROUND(I109*H109,2)</f>
        <v>0</v>
      </c>
      <c r="BL109" s="18" t="s">
        <v>127</v>
      </c>
      <c r="BM109" s="144" t="s">
        <v>1084</v>
      </c>
    </row>
    <row r="110" spans="2:47" s="1" customFormat="1" ht="19.5">
      <c r="B110" s="33"/>
      <c r="D110" s="146" t="s">
        <v>191</v>
      </c>
      <c r="F110" s="147" t="s">
        <v>289</v>
      </c>
      <c r="I110" s="148"/>
      <c r="L110" s="33"/>
      <c r="M110" s="149"/>
      <c r="T110" s="54"/>
      <c r="AT110" s="18" t="s">
        <v>191</v>
      </c>
      <c r="AU110" s="18" t="s">
        <v>80</v>
      </c>
    </row>
    <row r="111" spans="2:47" s="1" customFormat="1" ht="12">
      <c r="B111" s="33"/>
      <c r="D111" s="150" t="s">
        <v>193</v>
      </c>
      <c r="F111" s="151" t="s">
        <v>290</v>
      </c>
      <c r="I111" s="148"/>
      <c r="L111" s="33"/>
      <c r="M111" s="149"/>
      <c r="T111" s="54"/>
      <c r="AT111" s="18" t="s">
        <v>193</v>
      </c>
      <c r="AU111" s="18" t="s">
        <v>80</v>
      </c>
    </row>
    <row r="112" spans="2:51" s="13" customFormat="1" ht="12">
      <c r="B112" s="159"/>
      <c r="D112" s="146" t="s">
        <v>197</v>
      </c>
      <c r="F112" s="161" t="s">
        <v>1085</v>
      </c>
      <c r="H112" s="162">
        <v>20.16</v>
      </c>
      <c r="I112" s="163"/>
      <c r="L112" s="159"/>
      <c r="M112" s="164"/>
      <c r="T112" s="165"/>
      <c r="AT112" s="160" t="s">
        <v>197</v>
      </c>
      <c r="AU112" s="160" t="s">
        <v>80</v>
      </c>
      <c r="AV112" s="13" t="s">
        <v>80</v>
      </c>
      <c r="AW112" s="13" t="s">
        <v>4</v>
      </c>
      <c r="AX112" s="13" t="s">
        <v>76</v>
      </c>
      <c r="AY112" s="160" t="s">
        <v>183</v>
      </c>
    </row>
    <row r="113" spans="2:65" s="1" customFormat="1" ht="16.5" customHeight="1">
      <c r="B113" s="132"/>
      <c r="C113" s="133" t="s">
        <v>227</v>
      </c>
      <c r="D113" s="133" t="s">
        <v>185</v>
      </c>
      <c r="E113" s="134" t="s">
        <v>293</v>
      </c>
      <c r="F113" s="135" t="s">
        <v>294</v>
      </c>
      <c r="G113" s="136" t="s">
        <v>295</v>
      </c>
      <c r="H113" s="137">
        <v>7.258</v>
      </c>
      <c r="I113" s="138"/>
      <c r="J113" s="139">
        <f>ROUND(I113*H113,2)</f>
        <v>0</v>
      </c>
      <c r="K113" s="135" t="s">
        <v>189</v>
      </c>
      <c r="L113" s="33"/>
      <c r="M113" s="140" t="s">
        <v>3</v>
      </c>
      <c r="N113" s="141" t="s">
        <v>43</v>
      </c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4" t="s">
        <v>127</v>
      </c>
      <c r="AT113" s="144" t="s">
        <v>185</v>
      </c>
      <c r="AU113" s="144" t="s">
        <v>80</v>
      </c>
      <c r="AY113" s="18" t="s">
        <v>183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8" t="s">
        <v>76</v>
      </c>
      <c r="BK113" s="145">
        <f>ROUND(I113*H113,2)</f>
        <v>0</v>
      </c>
      <c r="BL113" s="18" t="s">
        <v>127</v>
      </c>
      <c r="BM113" s="144" t="s">
        <v>1086</v>
      </c>
    </row>
    <row r="114" spans="2:47" s="1" customFormat="1" ht="19.5">
      <c r="B114" s="33"/>
      <c r="D114" s="146" t="s">
        <v>191</v>
      </c>
      <c r="F114" s="147" t="s">
        <v>297</v>
      </c>
      <c r="I114" s="148"/>
      <c r="L114" s="33"/>
      <c r="M114" s="149"/>
      <c r="T114" s="54"/>
      <c r="AT114" s="18" t="s">
        <v>191</v>
      </c>
      <c r="AU114" s="18" t="s">
        <v>80</v>
      </c>
    </row>
    <row r="115" spans="2:47" s="1" customFormat="1" ht="12">
      <c r="B115" s="33"/>
      <c r="D115" s="150" t="s">
        <v>193</v>
      </c>
      <c r="F115" s="151" t="s">
        <v>298</v>
      </c>
      <c r="I115" s="148"/>
      <c r="L115" s="33"/>
      <c r="M115" s="149"/>
      <c r="T115" s="54"/>
      <c r="AT115" s="18" t="s">
        <v>193</v>
      </c>
      <c r="AU115" s="18" t="s">
        <v>80</v>
      </c>
    </row>
    <row r="116" spans="2:51" s="13" customFormat="1" ht="12">
      <c r="B116" s="159"/>
      <c r="D116" s="146" t="s">
        <v>197</v>
      </c>
      <c r="F116" s="161" t="s">
        <v>1087</v>
      </c>
      <c r="H116" s="162">
        <v>7.258</v>
      </c>
      <c r="I116" s="163"/>
      <c r="L116" s="159"/>
      <c r="M116" s="164"/>
      <c r="T116" s="165"/>
      <c r="AT116" s="160" t="s">
        <v>197</v>
      </c>
      <c r="AU116" s="160" t="s">
        <v>80</v>
      </c>
      <c r="AV116" s="13" t="s">
        <v>80</v>
      </c>
      <c r="AW116" s="13" t="s">
        <v>4</v>
      </c>
      <c r="AX116" s="13" t="s">
        <v>76</v>
      </c>
      <c r="AY116" s="160" t="s">
        <v>183</v>
      </c>
    </row>
    <row r="117" spans="2:65" s="1" customFormat="1" ht="16.5" customHeight="1">
      <c r="B117" s="132"/>
      <c r="C117" s="133" t="s">
        <v>235</v>
      </c>
      <c r="D117" s="133" t="s">
        <v>185</v>
      </c>
      <c r="E117" s="134" t="s">
        <v>300</v>
      </c>
      <c r="F117" s="135" t="s">
        <v>301</v>
      </c>
      <c r="G117" s="136" t="s">
        <v>273</v>
      </c>
      <c r="H117" s="137">
        <v>4.032</v>
      </c>
      <c r="I117" s="138"/>
      <c r="J117" s="139">
        <f>ROUND(I117*H117,2)</f>
        <v>0</v>
      </c>
      <c r="K117" s="135" t="s">
        <v>189</v>
      </c>
      <c r="L117" s="33"/>
      <c r="M117" s="140" t="s">
        <v>3</v>
      </c>
      <c r="N117" s="141" t="s">
        <v>43</v>
      </c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44" t="s">
        <v>127</v>
      </c>
      <c r="AT117" s="144" t="s">
        <v>185</v>
      </c>
      <c r="AU117" s="144" t="s">
        <v>80</v>
      </c>
      <c r="AY117" s="18" t="s">
        <v>183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8" t="s">
        <v>76</v>
      </c>
      <c r="BK117" s="145">
        <f>ROUND(I117*H117,2)</f>
        <v>0</v>
      </c>
      <c r="BL117" s="18" t="s">
        <v>127</v>
      </c>
      <c r="BM117" s="144" t="s">
        <v>1088</v>
      </c>
    </row>
    <row r="118" spans="2:47" s="1" customFormat="1" ht="12">
      <c r="B118" s="33"/>
      <c r="D118" s="146" t="s">
        <v>191</v>
      </c>
      <c r="F118" s="147" t="s">
        <v>303</v>
      </c>
      <c r="I118" s="148"/>
      <c r="L118" s="33"/>
      <c r="M118" s="149"/>
      <c r="T118" s="54"/>
      <c r="AT118" s="18" t="s">
        <v>191</v>
      </c>
      <c r="AU118" s="18" t="s">
        <v>80</v>
      </c>
    </row>
    <row r="119" spans="2:47" s="1" customFormat="1" ht="12">
      <c r="B119" s="33"/>
      <c r="D119" s="150" t="s">
        <v>193</v>
      </c>
      <c r="F119" s="151" t="s">
        <v>304</v>
      </c>
      <c r="I119" s="148"/>
      <c r="L119" s="33"/>
      <c r="M119" s="149"/>
      <c r="T119" s="54"/>
      <c r="AT119" s="18" t="s">
        <v>193</v>
      </c>
      <c r="AU119" s="18" t="s">
        <v>80</v>
      </c>
    </row>
    <row r="120" spans="2:51" s="13" customFormat="1" ht="12">
      <c r="B120" s="159"/>
      <c r="D120" s="146" t="s">
        <v>197</v>
      </c>
      <c r="E120" s="160" t="s">
        <v>3</v>
      </c>
      <c r="F120" s="161" t="s">
        <v>1089</v>
      </c>
      <c r="H120" s="162">
        <v>4.032</v>
      </c>
      <c r="I120" s="163"/>
      <c r="L120" s="159"/>
      <c r="M120" s="164"/>
      <c r="T120" s="165"/>
      <c r="AT120" s="160" t="s">
        <v>197</v>
      </c>
      <c r="AU120" s="160" t="s">
        <v>80</v>
      </c>
      <c r="AV120" s="13" t="s">
        <v>80</v>
      </c>
      <c r="AW120" s="13" t="s">
        <v>31</v>
      </c>
      <c r="AX120" s="13" t="s">
        <v>76</v>
      </c>
      <c r="AY120" s="160" t="s">
        <v>183</v>
      </c>
    </row>
    <row r="121" spans="2:65" s="1" customFormat="1" ht="16.5" customHeight="1">
      <c r="B121" s="132"/>
      <c r="C121" s="133" t="s">
        <v>245</v>
      </c>
      <c r="D121" s="133" t="s">
        <v>185</v>
      </c>
      <c r="E121" s="134" t="s">
        <v>700</v>
      </c>
      <c r="F121" s="135" t="s">
        <v>701</v>
      </c>
      <c r="G121" s="136" t="s">
        <v>273</v>
      </c>
      <c r="H121" s="137">
        <v>3.168</v>
      </c>
      <c r="I121" s="138"/>
      <c r="J121" s="139">
        <f>ROUND(I121*H121,2)</f>
        <v>0</v>
      </c>
      <c r="K121" s="135" t="s">
        <v>189</v>
      </c>
      <c r="L121" s="33"/>
      <c r="M121" s="140" t="s">
        <v>3</v>
      </c>
      <c r="N121" s="141" t="s">
        <v>43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127</v>
      </c>
      <c r="AT121" s="144" t="s">
        <v>185</v>
      </c>
      <c r="AU121" s="144" t="s">
        <v>80</v>
      </c>
      <c r="AY121" s="18" t="s">
        <v>183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8" t="s">
        <v>76</v>
      </c>
      <c r="BK121" s="145">
        <f>ROUND(I121*H121,2)</f>
        <v>0</v>
      </c>
      <c r="BL121" s="18" t="s">
        <v>127</v>
      </c>
      <c r="BM121" s="144" t="s">
        <v>1090</v>
      </c>
    </row>
    <row r="122" spans="2:47" s="1" customFormat="1" ht="19.5">
      <c r="B122" s="33"/>
      <c r="D122" s="146" t="s">
        <v>191</v>
      </c>
      <c r="F122" s="147" t="s">
        <v>703</v>
      </c>
      <c r="I122" s="148"/>
      <c r="L122" s="33"/>
      <c r="M122" s="149"/>
      <c r="T122" s="54"/>
      <c r="AT122" s="18" t="s">
        <v>191</v>
      </c>
      <c r="AU122" s="18" t="s">
        <v>80</v>
      </c>
    </row>
    <row r="123" spans="2:47" s="1" customFormat="1" ht="12">
      <c r="B123" s="33"/>
      <c r="D123" s="150" t="s">
        <v>193</v>
      </c>
      <c r="F123" s="151" t="s">
        <v>704</v>
      </c>
      <c r="I123" s="148"/>
      <c r="L123" s="33"/>
      <c r="M123" s="149"/>
      <c r="T123" s="54"/>
      <c r="AT123" s="18" t="s">
        <v>193</v>
      </c>
      <c r="AU123" s="18" t="s">
        <v>80</v>
      </c>
    </row>
    <row r="124" spans="2:51" s="13" customFormat="1" ht="12">
      <c r="B124" s="159"/>
      <c r="D124" s="146" t="s">
        <v>197</v>
      </c>
      <c r="E124" s="160" t="s">
        <v>3</v>
      </c>
      <c r="F124" s="161" t="s">
        <v>1091</v>
      </c>
      <c r="H124" s="162">
        <v>3.168</v>
      </c>
      <c r="I124" s="163"/>
      <c r="L124" s="159"/>
      <c r="M124" s="164"/>
      <c r="T124" s="165"/>
      <c r="AT124" s="160" t="s">
        <v>197</v>
      </c>
      <c r="AU124" s="160" t="s">
        <v>80</v>
      </c>
      <c r="AV124" s="13" t="s">
        <v>80</v>
      </c>
      <c r="AW124" s="13" t="s">
        <v>31</v>
      </c>
      <c r="AX124" s="13" t="s">
        <v>76</v>
      </c>
      <c r="AY124" s="160" t="s">
        <v>183</v>
      </c>
    </row>
    <row r="125" spans="2:65" s="1" customFormat="1" ht="16.5" customHeight="1">
      <c r="B125" s="132"/>
      <c r="C125" s="133" t="s">
        <v>254</v>
      </c>
      <c r="D125" s="133" t="s">
        <v>185</v>
      </c>
      <c r="E125" s="134" t="s">
        <v>706</v>
      </c>
      <c r="F125" s="135" t="s">
        <v>707</v>
      </c>
      <c r="G125" s="136" t="s">
        <v>273</v>
      </c>
      <c r="H125" s="137">
        <v>3.312</v>
      </c>
      <c r="I125" s="138"/>
      <c r="J125" s="139">
        <f>ROUND(I125*H125,2)</f>
        <v>0</v>
      </c>
      <c r="K125" s="135" t="s">
        <v>189</v>
      </c>
      <c r="L125" s="33"/>
      <c r="M125" s="140" t="s">
        <v>3</v>
      </c>
      <c r="N125" s="141" t="s">
        <v>43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127</v>
      </c>
      <c r="AT125" s="144" t="s">
        <v>185</v>
      </c>
      <c r="AU125" s="144" t="s">
        <v>80</v>
      </c>
      <c r="AY125" s="18" t="s">
        <v>183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8" t="s">
        <v>76</v>
      </c>
      <c r="BK125" s="145">
        <f>ROUND(I125*H125,2)</f>
        <v>0</v>
      </c>
      <c r="BL125" s="18" t="s">
        <v>127</v>
      </c>
      <c r="BM125" s="144" t="s">
        <v>1092</v>
      </c>
    </row>
    <row r="126" spans="2:47" s="1" customFormat="1" ht="19.5">
      <c r="B126" s="33"/>
      <c r="D126" s="146" t="s">
        <v>191</v>
      </c>
      <c r="F126" s="147" t="s">
        <v>709</v>
      </c>
      <c r="I126" s="148"/>
      <c r="L126" s="33"/>
      <c r="M126" s="149"/>
      <c r="T126" s="54"/>
      <c r="AT126" s="18" t="s">
        <v>191</v>
      </c>
      <c r="AU126" s="18" t="s">
        <v>80</v>
      </c>
    </row>
    <row r="127" spans="2:47" s="1" customFormat="1" ht="12">
      <c r="B127" s="33"/>
      <c r="D127" s="150" t="s">
        <v>193</v>
      </c>
      <c r="F127" s="151" t="s">
        <v>710</v>
      </c>
      <c r="I127" s="148"/>
      <c r="L127" s="33"/>
      <c r="M127" s="149"/>
      <c r="T127" s="54"/>
      <c r="AT127" s="18" t="s">
        <v>193</v>
      </c>
      <c r="AU127" s="18" t="s">
        <v>80</v>
      </c>
    </row>
    <row r="128" spans="2:51" s="13" customFormat="1" ht="12">
      <c r="B128" s="159"/>
      <c r="D128" s="146" t="s">
        <v>197</v>
      </c>
      <c r="E128" s="160" t="s">
        <v>3</v>
      </c>
      <c r="F128" s="161" t="s">
        <v>1093</v>
      </c>
      <c r="H128" s="162">
        <v>3.312</v>
      </c>
      <c r="I128" s="163"/>
      <c r="L128" s="159"/>
      <c r="M128" s="164"/>
      <c r="T128" s="165"/>
      <c r="AT128" s="160" t="s">
        <v>197</v>
      </c>
      <c r="AU128" s="160" t="s">
        <v>80</v>
      </c>
      <c r="AV128" s="13" t="s">
        <v>80</v>
      </c>
      <c r="AW128" s="13" t="s">
        <v>31</v>
      </c>
      <c r="AX128" s="13" t="s">
        <v>76</v>
      </c>
      <c r="AY128" s="160" t="s">
        <v>183</v>
      </c>
    </row>
    <row r="129" spans="2:65" s="1" customFormat="1" ht="16.5" customHeight="1">
      <c r="B129" s="132"/>
      <c r="C129" s="173" t="s">
        <v>262</v>
      </c>
      <c r="D129" s="173" t="s">
        <v>312</v>
      </c>
      <c r="E129" s="174" t="s">
        <v>712</v>
      </c>
      <c r="F129" s="175" t="s">
        <v>713</v>
      </c>
      <c r="G129" s="176" t="s">
        <v>295</v>
      </c>
      <c r="H129" s="177">
        <v>6.624</v>
      </c>
      <c r="I129" s="178"/>
      <c r="J129" s="179">
        <f>ROUND(I129*H129,2)</f>
        <v>0</v>
      </c>
      <c r="K129" s="175" t="s">
        <v>189</v>
      </c>
      <c r="L129" s="180"/>
      <c r="M129" s="181" t="s">
        <v>3</v>
      </c>
      <c r="N129" s="182" t="s">
        <v>43</v>
      </c>
      <c r="P129" s="142">
        <f>O129*H129</f>
        <v>0</v>
      </c>
      <c r="Q129" s="142">
        <v>1</v>
      </c>
      <c r="R129" s="142">
        <f>Q129*H129</f>
        <v>6.624</v>
      </c>
      <c r="S129" s="142">
        <v>0</v>
      </c>
      <c r="T129" s="143">
        <f>S129*H129</f>
        <v>0</v>
      </c>
      <c r="AR129" s="144" t="s">
        <v>245</v>
      </c>
      <c r="AT129" s="144" t="s">
        <v>312</v>
      </c>
      <c r="AU129" s="144" t="s">
        <v>80</v>
      </c>
      <c r="AY129" s="18" t="s">
        <v>183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76</v>
      </c>
      <c r="BK129" s="145">
        <f>ROUND(I129*H129,2)</f>
        <v>0</v>
      </c>
      <c r="BL129" s="18" t="s">
        <v>127</v>
      </c>
      <c r="BM129" s="144" t="s">
        <v>1094</v>
      </c>
    </row>
    <row r="130" spans="2:47" s="1" customFormat="1" ht="12">
      <c r="B130" s="33"/>
      <c r="D130" s="146" t="s">
        <v>191</v>
      </c>
      <c r="F130" s="147" t="s">
        <v>713</v>
      </c>
      <c r="I130" s="148"/>
      <c r="L130" s="33"/>
      <c r="M130" s="149"/>
      <c r="T130" s="54"/>
      <c r="AT130" s="18" t="s">
        <v>191</v>
      </c>
      <c r="AU130" s="18" t="s">
        <v>80</v>
      </c>
    </row>
    <row r="131" spans="2:51" s="13" customFormat="1" ht="12">
      <c r="B131" s="159"/>
      <c r="D131" s="146" t="s">
        <v>197</v>
      </c>
      <c r="F131" s="161" t="s">
        <v>1095</v>
      </c>
      <c r="H131" s="162">
        <v>6.624</v>
      </c>
      <c r="I131" s="163"/>
      <c r="L131" s="159"/>
      <c r="M131" s="164"/>
      <c r="T131" s="165"/>
      <c r="AT131" s="160" t="s">
        <v>197</v>
      </c>
      <c r="AU131" s="160" t="s">
        <v>80</v>
      </c>
      <c r="AV131" s="13" t="s">
        <v>80</v>
      </c>
      <c r="AW131" s="13" t="s">
        <v>4</v>
      </c>
      <c r="AX131" s="13" t="s">
        <v>76</v>
      </c>
      <c r="AY131" s="160" t="s">
        <v>183</v>
      </c>
    </row>
    <row r="132" spans="2:63" s="11" customFormat="1" ht="22.9" customHeight="1">
      <c r="B132" s="120"/>
      <c r="D132" s="121" t="s">
        <v>71</v>
      </c>
      <c r="E132" s="130" t="s">
        <v>127</v>
      </c>
      <c r="F132" s="130" t="s">
        <v>716</v>
      </c>
      <c r="I132" s="123"/>
      <c r="J132" s="131">
        <f>BK132</f>
        <v>0</v>
      </c>
      <c r="L132" s="120"/>
      <c r="M132" s="125"/>
      <c r="P132" s="126">
        <f>SUM(P133:P136)</f>
        <v>0</v>
      </c>
      <c r="R132" s="126">
        <f>SUM(R133:R136)</f>
        <v>1.3613544</v>
      </c>
      <c r="T132" s="127">
        <f>SUM(T133:T136)</f>
        <v>0</v>
      </c>
      <c r="AR132" s="121" t="s">
        <v>76</v>
      </c>
      <c r="AT132" s="128" t="s">
        <v>71</v>
      </c>
      <c r="AU132" s="128" t="s">
        <v>76</v>
      </c>
      <c r="AY132" s="121" t="s">
        <v>183</v>
      </c>
      <c r="BK132" s="129">
        <f>SUM(BK133:BK136)</f>
        <v>0</v>
      </c>
    </row>
    <row r="133" spans="2:65" s="1" customFormat="1" ht="16.5" customHeight="1">
      <c r="B133" s="132"/>
      <c r="C133" s="133" t="s">
        <v>270</v>
      </c>
      <c r="D133" s="133" t="s">
        <v>185</v>
      </c>
      <c r="E133" s="134" t="s">
        <v>717</v>
      </c>
      <c r="F133" s="135" t="s">
        <v>718</v>
      </c>
      <c r="G133" s="136" t="s">
        <v>273</v>
      </c>
      <c r="H133" s="137">
        <v>0.72</v>
      </c>
      <c r="I133" s="138"/>
      <c r="J133" s="139">
        <f>ROUND(I133*H133,2)</f>
        <v>0</v>
      </c>
      <c r="K133" s="135" t="s">
        <v>189</v>
      </c>
      <c r="L133" s="33"/>
      <c r="M133" s="140" t="s">
        <v>3</v>
      </c>
      <c r="N133" s="141" t="s">
        <v>43</v>
      </c>
      <c r="P133" s="142">
        <f>O133*H133</f>
        <v>0</v>
      </c>
      <c r="Q133" s="142">
        <v>1.89077</v>
      </c>
      <c r="R133" s="142">
        <f>Q133*H133</f>
        <v>1.3613544</v>
      </c>
      <c r="S133" s="142">
        <v>0</v>
      </c>
      <c r="T133" s="143">
        <f>S133*H133</f>
        <v>0</v>
      </c>
      <c r="AR133" s="144" t="s">
        <v>127</v>
      </c>
      <c r="AT133" s="144" t="s">
        <v>185</v>
      </c>
      <c r="AU133" s="144" t="s">
        <v>80</v>
      </c>
      <c r="AY133" s="18" t="s">
        <v>183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8" t="s">
        <v>76</v>
      </c>
      <c r="BK133" s="145">
        <f>ROUND(I133*H133,2)</f>
        <v>0</v>
      </c>
      <c r="BL133" s="18" t="s">
        <v>127</v>
      </c>
      <c r="BM133" s="144" t="s">
        <v>1096</v>
      </c>
    </row>
    <row r="134" spans="2:47" s="1" customFormat="1" ht="12">
      <c r="B134" s="33"/>
      <c r="D134" s="146" t="s">
        <v>191</v>
      </c>
      <c r="F134" s="147" t="s">
        <v>720</v>
      </c>
      <c r="I134" s="148"/>
      <c r="L134" s="33"/>
      <c r="M134" s="149"/>
      <c r="T134" s="54"/>
      <c r="AT134" s="18" t="s">
        <v>191</v>
      </c>
      <c r="AU134" s="18" t="s">
        <v>80</v>
      </c>
    </row>
    <row r="135" spans="2:47" s="1" customFormat="1" ht="12">
      <c r="B135" s="33"/>
      <c r="D135" s="150" t="s">
        <v>193</v>
      </c>
      <c r="F135" s="151" t="s">
        <v>721</v>
      </c>
      <c r="I135" s="148"/>
      <c r="L135" s="33"/>
      <c r="M135" s="149"/>
      <c r="T135" s="54"/>
      <c r="AT135" s="18" t="s">
        <v>193</v>
      </c>
      <c r="AU135" s="18" t="s">
        <v>80</v>
      </c>
    </row>
    <row r="136" spans="2:51" s="13" customFormat="1" ht="12">
      <c r="B136" s="159"/>
      <c r="D136" s="146" t="s">
        <v>197</v>
      </c>
      <c r="E136" s="160" t="s">
        <v>3</v>
      </c>
      <c r="F136" s="161" t="s">
        <v>1097</v>
      </c>
      <c r="H136" s="162">
        <v>0.72</v>
      </c>
      <c r="I136" s="163"/>
      <c r="L136" s="159"/>
      <c r="M136" s="164"/>
      <c r="T136" s="165"/>
      <c r="AT136" s="160" t="s">
        <v>197</v>
      </c>
      <c r="AU136" s="160" t="s">
        <v>80</v>
      </c>
      <c r="AV136" s="13" t="s">
        <v>80</v>
      </c>
      <c r="AW136" s="13" t="s">
        <v>31</v>
      </c>
      <c r="AX136" s="13" t="s">
        <v>76</v>
      </c>
      <c r="AY136" s="160" t="s">
        <v>183</v>
      </c>
    </row>
    <row r="137" spans="2:63" s="11" customFormat="1" ht="22.9" customHeight="1">
      <c r="B137" s="120"/>
      <c r="D137" s="121" t="s">
        <v>71</v>
      </c>
      <c r="E137" s="130" t="s">
        <v>138</v>
      </c>
      <c r="F137" s="130" t="s">
        <v>351</v>
      </c>
      <c r="I137" s="123"/>
      <c r="J137" s="131">
        <f>BK137</f>
        <v>0</v>
      </c>
      <c r="L137" s="120"/>
      <c r="M137" s="125"/>
      <c r="P137" s="126">
        <f>SUM(P138:P158)</f>
        <v>0</v>
      </c>
      <c r="R137" s="126">
        <f>SUM(R138:R158)</f>
        <v>6.542699999999999</v>
      </c>
      <c r="T137" s="127">
        <f>SUM(T138:T158)</f>
        <v>0</v>
      </c>
      <c r="AR137" s="121" t="s">
        <v>76</v>
      </c>
      <c r="AT137" s="128" t="s">
        <v>71</v>
      </c>
      <c r="AU137" s="128" t="s">
        <v>76</v>
      </c>
      <c r="AY137" s="121" t="s">
        <v>183</v>
      </c>
      <c r="BK137" s="129">
        <f>SUM(BK138:BK158)</f>
        <v>0</v>
      </c>
    </row>
    <row r="138" spans="2:65" s="1" customFormat="1" ht="16.5" customHeight="1">
      <c r="B138" s="132"/>
      <c r="C138" s="133" t="s">
        <v>279</v>
      </c>
      <c r="D138" s="133" t="s">
        <v>185</v>
      </c>
      <c r="E138" s="134" t="s">
        <v>723</v>
      </c>
      <c r="F138" s="135" t="s">
        <v>724</v>
      </c>
      <c r="G138" s="136" t="s">
        <v>188</v>
      </c>
      <c r="H138" s="137">
        <v>12</v>
      </c>
      <c r="I138" s="138"/>
      <c r="J138" s="139">
        <f>ROUND(I138*H138,2)</f>
        <v>0</v>
      </c>
      <c r="K138" s="135" t="s">
        <v>189</v>
      </c>
      <c r="L138" s="33"/>
      <c r="M138" s="140" t="s">
        <v>3</v>
      </c>
      <c r="N138" s="141" t="s">
        <v>43</v>
      </c>
      <c r="P138" s="142">
        <f>O138*H138</f>
        <v>0</v>
      </c>
      <c r="Q138" s="142">
        <v>0.345</v>
      </c>
      <c r="R138" s="142">
        <f>Q138*H138</f>
        <v>4.14</v>
      </c>
      <c r="S138" s="142">
        <v>0</v>
      </c>
      <c r="T138" s="143">
        <f>S138*H138</f>
        <v>0</v>
      </c>
      <c r="AR138" s="144" t="s">
        <v>127</v>
      </c>
      <c r="AT138" s="144" t="s">
        <v>185</v>
      </c>
      <c r="AU138" s="144" t="s">
        <v>80</v>
      </c>
      <c r="AY138" s="18" t="s">
        <v>183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76</v>
      </c>
      <c r="BK138" s="145">
        <f>ROUND(I138*H138,2)</f>
        <v>0</v>
      </c>
      <c r="BL138" s="18" t="s">
        <v>127</v>
      </c>
      <c r="BM138" s="144" t="s">
        <v>1098</v>
      </c>
    </row>
    <row r="139" spans="2:47" s="1" customFormat="1" ht="12">
      <c r="B139" s="33"/>
      <c r="D139" s="146" t="s">
        <v>191</v>
      </c>
      <c r="F139" s="147" t="s">
        <v>726</v>
      </c>
      <c r="I139" s="148"/>
      <c r="L139" s="33"/>
      <c r="M139" s="149"/>
      <c r="T139" s="54"/>
      <c r="AT139" s="18" t="s">
        <v>191</v>
      </c>
      <c r="AU139" s="18" t="s">
        <v>80</v>
      </c>
    </row>
    <row r="140" spans="2:47" s="1" customFormat="1" ht="12">
      <c r="B140" s="33"/>
      <c r="D140" s="150" t="s">
        <v>193</v>
      </c>
      <c r="F140" s="151" t="s">
        <v>727</v>
      </c>
      <c r="I140" s="148"/>
      <c r="L140" s="33"/>
      <c r="M140" s="149"/>
      <c r="T140" s="54"/>
      <c r="AT140" s="18" t="s">
        <v>193</v>
      </c>
      <c r="AU140" s="18" t="s">
        <v>80</v>
      </c>
    </row>
    <row r="141" spans="2:51" s="12" customFormat="1" ht="12">
      <c r="B141" s="153"/>
      <c r="D141" s="146" t="s">
        <v>197</v>
      </c>
      <c r="E141" s="154" t="s">
        <v>3</v>
      </c>
      <c r="F141" s="155" t="s">
        <v>728</v>
      </c>
      <c r="H141" s="154" t="s">
        <v>3</v>
      </c>
      <c r="I141" s="156"/>
      <c r="L141" s="153"/>
      <c r="M141" s="157"/>
      <c r="T141" s="158"/>
      <c r="AT141" s="154" t="s">
        <v>197</v>
      </c>
      <c r="AU141" s="154" t="s">
        <v>80</v>
      </c>
      <c r="AV141" s="12" t="s">
        <v>76</v>
      </c>
      <c r="AW141" s="12" t="s">
        <v>31</v>
      </c>
      <c r="AX141" s="12" t="s">
        <v>72</v>
      </c>
      <c r="AY141" s="154" t="s">
        <v>183</v>
      </c>
    </row>
    <row r="142" spans="2:51" s="13" customFormat="1" ht="12">
      <c r="B142" s="159"/>
      <c r="D142" s="146" t="s">
        <v>197</v>
      </c>
      <c r="E142" s="160" t="s">
        <v>3</v>
      </c>
      <c r="F142" s="161" t="s">
        <v>1099</v>
      </c>
      <c r="H142" s="162">
        <v>12</v>
      </c>
      <c r="I142" s="163"/>
      <c r="L142" s="159"/>
      <c r="M142" s="164"/>
      <c r="T142" s="165"/>
      <c r="AT142" s="160" t="s">
        <v>197</v>
      </c>
      <c r="AU142" s="160" t="s">
        <v>80</v>
      </c>
      <c r="AV142" s="13" t="s">
        <v>80</v>
      </c>
      <c r="AW142" s="13" t="s">
        <v>31</v>
      </c>
      <c r="AX142" s="13" t="s">
        <v>76</v>
      </c>
      <c r="AY142" s="160" t="s">
        <v>183</v>
      </c>
    </row>
    <row r="143" spans="2:65" s="1" customFormat="1" ht="24.2" customHeight="1">
      <c r="B143" s="132"/>
      <c r="C143" s="133" t="s">
        <v>285</v>
      </c>
      <c r="D143" s="133" t="s">
        <v>185</v>
      </c>
      <c r="E143" s="134" t="s">
        <v>730</v>
      </c>
      <c r="F143" s="135" t="s">
        <v>731</v>
      </c>
      <c r="G143" s="136" t="s">
        <v>188</v>
      </c>
      <c r="H143" s="137">
        <v>6</v>
      </c>
      <c r="I143" s="138"/>
      <c r="J143" s="139">
        <f>ROUND(I143*H143,2)</f>
        <v>0</v>
      </c>
      <c r="K143" s="135" t="s">
        <v>189</v>
      </c>
      <c r="L143" s="33"/>
      <c r="M143" s="140" t="s">
        <v>3</v>
      </c>
      <c r="N143" s="141" t="s">
        <v>43</v>
      </c>
      <c r="P143" s="142">
        <f>O143*H143</f>
        <v>0</v>
      </c>
      <c r="Q143" s="142">
        <v>0.26376</v>
      </c>
      <c r="R143" s="142">
        <f>Q143*H143</f>
        <v>1.58256</v>
      </c>
      <c r="S143" s="142">
        <v>0</v>
      </c>
      <c r="T143" s="143">
        <f>S143*H143</f>
        <v>0</v>
      </c>
      <c r="AR143" s="144" t="s">
        <v>127</v>
      </c>
      <c r="AT143" s="144" t="s">
        <v>185</v>
      </c>
      <c r="AU143" s="144" t="s">
        <v>80</v>
      </c>
      <c r="AY143" s="18" t="s">
        <v>183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8" t="s">
        <v>76</v>
      </c>
      <c r="BK143" s="145">
        <f>ROUND(I143*H143,2)</f>
        <v>0</v>
      </c>
      <c r="BL143" s="18" t="s">
        <v>127</v>
      </c>
      <c r="BM143" s="144" t="s">
        <v>1100</v>
      </c>
    </row>
    <row r="144" spans="2:47" s="1" customFormat="1" ht="19.5">
      <c r="B144" s="33"/>
      <c r="D144" s="146" t="s">
        <v>191</v>
      </c>
      <c r="F144" s="147" t="s">
        <v>733</v>
      </c>
      <c r="I144" s="148"/>
      <c r="L144" s="33"/>
      <c r="M144" s="149"/>
      <c r="T144" s="54"/>
      <c r="AT144" s="18" t="s">
        <v>191</v>
      </c>
      <c r="AU144" s="18" t="s">
        <v>80</v>
      </c>
    </row>
    <row r="145" spans="2:47" s="1" customFormat="1" ht="12">
      <c r="B145" s="33"/>
      <c r="D145" s="150" t="s">
        <v>193</v>
      </c>
      <c r="F145" s="151" t="s">
        <v>734</v>
      </c>
      <c r="I145" s="148"/>
      <c r="L145" s="33"/>
      <c r="M145" s="149"/>
      <c r="T145" s="54"/>
      <c r="AT145" s="18" t="s">
        <v>193</v>
      </c>
      <c r="AU145" s="18" t="s">
        <v>80</v>
      </c>
    </row>
    <row r="146" spans="2:51" s="12" customFormat="1" ht="12">
      <c r="B146" s="153"/>
      <c r="D146" s="146" t="s">
        <v>197</v>
      </c>
      <c r="E146" s="154" t="s">
        <v>3</v>
      </c>
      <c r="F146" s="155" t="s">
        <v>735</v>
      </c>
      <c r="H146" s="154" t="s">
        <v>3</v>
      </c>
      <c r="I146" s="156"/>
      <c r="L146" s="153"/>
      <c r="M146" s="157"/>
      <c r="T146" s="158"/>
      <c r="AT146" s="154" t="s">
        <v>197</v>
      </c>
      <c r="AU146" s="154" t="s">
        <v>80</v>
      </c>
      <c r="AV146" s="12" t="s">
        <v>76</v>
      </c>
      <c r="AW146" s="12" t="s">
        <v>31</v>
      </c>
      <c r="AX146" s="12" t="s">
        <v>72</v>
      </c>
      <c r="AY146" s="154" t="s">
        <v>183</v>
      </c>
    </row>
    <row r="147" spans="2:51" s="13" customFormat="1" ht="12">
      <c r="B147" s="159"/>
      <c r="D147" s="146" t="s">
        <v>197</v>
      </c>
      <c r="E147" s="160" t="s">
        <v>3</v>
      </c>
      <c r="F147" s="161" t="s">
        <v>227</v>
      </c>
      <c r="H147" s="162">
        <v>6</v>
      </c>
      <c r="I147" s="163"/>
      <c r="L147" s="159"/>
      <c r="M147" s="164"/>
      <c r="T147" s="165"/>
      <c r="AT147" s="160" t="s">
        <v>197</v>
      </c>
      <c r="AU147" s="160" t="s">
        <v>80</v>
      </c>
      <c r="AV147" s="13" t="s">
        <v>80</v>
      </c>
      <c r="AW147" s="13" t="s">
        <v>31</v>
      </c>
      <c r="AX147" s="13" t="s">
        <v>76</v>
      </c>
      <c r="AY147" s="160" t="s">
        <v>183</v>
      </c>
    </row>
    <row r="148" spans="2:65" s="1" customFormat="1" ht="21.75" customHeight="1">
      <c r="B148" s="132"/>
      <c r="C148" s="133" t="s">
        <v>292</v>
      </c>
      <c r="D148" s="133" t="s">
        <v>185</v>
      </c>
      <c r="E148" s="134" t="s">
        <v>737</v>
      </c>
      <c r="F148" s="135" t="s">
        <v>738</v>
      </c>
      <c r="G148" s="136" t="s">
        <v>188</v>
      </c>
      <c r="H148" s="137">
        <v>6</v>
      </c>
      <c r="I148" s="138"/>
      <c r="J148" s="139">
        <f>ROUND(I148*H148,2)</f>
        <v>0</v>
      </c>
      <c r="K148" s="135" t="s">
        <v>189</v>
      </c>
      <c r="L148" s="33"/>
      <c r="M148" s="140" t="s">
        <v>3</v>
      </c>
      <c r="N148" s="141" t="s">
        <v>43</v>
      </c>
      <c r="P148" s="142">
        <f>O148*H148</f>
        <v>0</v>
      </c>
      <c r="Q148" s="142">
        <v>0.12966</v>
      </c>
      <c r="R148" s="142">
        <f>Q148*H148</f>
        <v>0.77796</v>
      </c>
      <c r="S148" s="142">
        <v>0</v>
      </c>
      <c r="T148" s="143">
        <f>S148*H148</f>
        <v>0</v>
      </c>
      <c r="AR148" s="144" t="s">
        <v>127</v>
      </c>
      <c r="AT148" s="144" t="s">
        <v>185</v>
      </c>
      <c r="AU148" s="144" t="s">
        <v>80</v>
      </c>
      <c r="AY148" s="18" t="s">
        <v>183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8" t="s">
        <v>76</v>
      </c>
      <c r="BK148" s="145">
        <f>ROUND(I148*H148,2)</f>
        <v>0</v>
      </c>
      <c r="BL148" s="18" t="s">
        <v>127</v>
      </c>
      <c r="BM148" s="144" t="s">
        <v>1101</v>
      </c>
    </row>
    <row r="149" spans="2:47" s="1" customFormat="1" ht="19.5">
      <c r="B149" s="33"/>
      <c r="D149" s="146" t="s">
        <v>191</v>
      </c>
      <c r="F149" s="147" t="s">
        <v>740</v>
      </c>
      <c r="I149" s="148"/>
      <c r="L149" s="33"/>
      <c r="M149" s="149"/>
      <c r="T149" s="54"/>
      <c r="AT149" s="18" t="s">
        <v>191</v>
      </c>
      <c r="AU149" s="18" t="s">
        <v>80</v>
      </c>
    </row>
    <row r="150" spans="2:47" s="1" customFormat="1" ht="12">
      <c r="B150" s="33"/>
      <c r="D150" s="150" t="s">
        <v>193</v>
      </c>
      <c r="F150" s="151" t="s">
        <v>741</v>
      </c>
      <c r="I150" s="148"/>
      <c r="L150" s="33"/>
      <c r="M150" s="149"/>
      <c r="T150" s="54"/>
      <c r="AT150" s="18" t="s">
        <v>193</v>
      </c>
      <c r="AU150" s="18" t="s">
        <v>80</v>
      </c>
    </row>
    <row r="151" spans="2:51" s="12" customFormat="1" ht="12">
      <c r="B151" s="153"/>
      <c r="D151" s="146" t="s">
        <v>197</v>
      </c>
      <c r="E151" s="154" t="s">
        <v>3</v>
      </c>
      <c r="F151" s="155" t="s">
        <v>742</v>
      </c>
      <c r="H151" s="154" t="s">
        <v>3</v>
      </c>
      <c r="I151" s="156"/>
      <c r="L151" s="153"/>
      <c r="M151" s="157"/>
      <c r="T151" s="158"/>
      <c r="AT151" s="154" t="s">
        <v>197</v>
      </c>
      <c r="AU151" s="154" t="s">
        <v>80</v>
      </c>
      <c r="AV151" s="12" t="s">
        <v>76</v>
      </c>
      <c r="AW151" s="12" t="s">
        <v>31</v>
      </c>
      <c r="AX151" s="12" t="s">
        <v>72</v>
      </c>
      <c r="AY151" s="154" t="s">
        <v>183</v>
      </c>
    </row>
    <row r="152" spans="2:51" s="13" customFormat="1" ht="12">
      <c r="B152" s="159"/>
      <c r="D152" s="146" t="s">
        <v>197</v>
      </c>
      <c r="E152" s="160" t="s">
        <v>3</v>
      </c>
      <c r="F152" s="161" t="s">
        <v>1102</v>
      </c>
      <c r="H152" s="162">
        <v>6</v>
      </c>
      <c r="I152" s="163"/>
      <c r="L152" s="159"/>
      <c r="M152" s="164"/>
      <c r="T152" s="165"/>
      <c r="AT152" s="160" t="s">
        <v>197</v>
      </c>
      <c r="AU152" s="160" t="s">
        <v>80</v>
      </c>
      <c r="AV152" s="13" t="s">
        <v>80</v>
      </c>
      <c r="AW152" s="13" t="s">
        <v>31</v>
      </c>
      <c r="AX152" s="13" t="s">
        <v>76</v>
      </c>
      <c r="AY152" s="160" t="s">
        <v>183</v>
      </c>
    </row>
    <row r="153" spans="2:65" s="1" customFormat="1" ht="16.5" customHeight="1">
      <c r="B153" s="132"/>
      <c r="C153" s="133" t="s">
        <v>9</v>
      </c>
      <c r="D153" s="133" t="s">
        <v>185</v>
      </c>
      <c r="E153" s="134" t="s">
        <v>589</v>
      </c>
      <c r="F153" s="135" t="s">
        <v>590</v>
      </c>
      <c r="G153" s="136" t="s">
        <v>188</v>
      </c>
      <c r="H153" s="137">
        <v>6</v>
      </c>
      <c r="I153" s="138"/>
      <c r="J153" s="139">
        <f>ROUND(I153*H153,2)</f>
        <v>0</v>
      </c>
      <c r="K153" s="135" t="s">
        <v>189</v>
      </c>
      <c r="L153" s="33"/>
      <c r="M153" s="140" t="s">
        <v>3</v>
      </c>
      <c r="N153" s="141" t="s">
        <v>43</v>
      </c>
      <c r="P153" s="142">
        <f>O153*H153</f>
        <v>0</v>
      </c>
      <c r="Q153" s="142">
        <v>0.00652</v>
      </c>
      <c r="R153" s="142">
        <f>Q153*H153</f>
        <v>0.03912</v>
      </c>
      <c r="S153" s="142">
        <v>0</v>
      </c>
      <c r="T153" s="143">
        <f>S153*H153</f>
        <v>0</v>
      </c>
      <c r="AR153" s="144" t="s">
        <v>127</v>
      </c>
      <c r="AT153" s="144" t="s">
        <v>185</v>
      </c>
      <c r="AU153" s="144" t="s">
        <v>80</v>
      </c>
      <c r="AY153" s="18" t="s">
        <v>183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8" t="s">
        <v>76</v>
      </c>
      <c r="BK153" s="145">
        <f>ROUND(I153*H153,2)</f>
        <v>0</v>
      </c>
      <c r="BL153" s="18" t="s">
        <v>127</v>
      </c>
      <c r="BM153" s="144" t="s">
        <v>1103</v>
      </c>
    </row>
    <row r="154" spans="2:47" s="1" customFormat="1" ht="12">
      <c r="B154" s="33"/>
      <c r="D154" s="146" t="s">
        <v>191</v>
      </c>
      <c r="F154" s="147" t="s">
        <v>592</v>
      </c>
      <c r="I154" s="148"/>
      <c r="L154" s="33"/>
      <c r="M154" s="149"/>
      <c r="T154" s="54"/>
      <c r="AT154" s="18" t="s">
        <v>191</v>
      </c>
      <c r="AU154" s="18" t="s">
        <v>80</v>
      </c>
    </row>
    <row r="155" spans="2:47" s="1" customFormat="1" ht="12">
      <c r="B155" s="33"/>
      <c r="D155" s="150" t="s">
        <v>193</v>
      </c>
      <c r="F155" s="151" t="s">
        <v>593</v>
      </c>
      <c r="I155" s="148"/>
      <c r="L155" s="33"/>
      <c r="M155" s="149"/>
      <c r="T155" s="54"/>
      <c r="AT155" s="18" t="s">
        <v>193</v>
      </c>
      <c r="AU155" s="18" t="s">
        <v>80</v>
      </c>
    </row>
    <row r="156" spans="2:65" s="1" customFormat="1" ht="16.5" customHeight="1">
      <c r="B156" s="132"/>
      <c r="C156" s="133" t="s">
        <v>305</v>
      </c>
      <c r="D156" s="133" t="s">
        <v>185</v>
      </c>
      <c r="E156" s="134" t="s">
        <v>594</v>
      </c>
      <c r="F156" s="135" t="s">
        <v>595</v>
      </c>
      <c r="G156" s="136" t="s">
        <v>188</v>
      </c>
      <c r="H156" s="137">
        <v>6</v>
      </c>
      <c r="I156" s="138"/>
      <c r="J156" s="139">
        <f>ROUND(I156*H156,2)</f>
        <v>0</v>
      </c>
      <c r="K156" s="135" t="s">
        <v>189</v>
      </c>
      <c r="L156" s="33"/>
      <c r="M156" s="140" t="s">
        <v>3</v>
      </c>
      <c r="N156" s="141" t="s">
        <v>43</v>
      </c>
      <c r="P156" s="142">
        <f>O156*H156</f>
        <v>0</v>
      </c>
      <c r="Q156" s="142">
        <v>0.00051</v>
      </c>
      <c r="R156" s="142">
        <f>Q156*H156</f>
        <v>0.0030600000000000002</v>
      </c>
      <c r="S156" s="142">
        <v>0</v>
      </c>
      <c r="T156" s="143">
        <f>S156*H156</f>
        <v>0</v>
      </c>
      <c r="AR156" s="144" t="s">
        <v>127</v>
      </c>
      <c r="AT156" s="144" t="s">
        <v>185</v>
      </c>
      <c r="AU156" s="144" t="s">
        <v>80</v>
      </c>
      <c r="AY156" s="18" t="s">
        <v>183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8" t="s">
        <v>76</v>
      </c>
      <c r="BK156" s="145">
        <f>ROUND(I156*H156,2)</f>
        <v>0</v>
      </c>
      <c r="BL156" s="18" t="s">
        <v>127</v>
      </c>
      <c r="BM156" s="144" t="s">
        <v>1104</v>
      </c>
    </row>
    <row r="157" spans="2:47" s="1" customFormat="1" ht="12">
      <c r="B157" s="33"/>
      <c r="D157" s="146" t="s">
        <v>191</v>
      </c>
      <c r="F157" s="147" t="s">
        <v>597</v>
      </c>
      <c r="I157" s="148"/>
      <c r="L157" s="33"/>
      <c r="M157" s="149"/>
      <c r="T157" s="54"/>
      <c r="AT157" s="18" t="s">
        <v>191</v>
      </c>
      <c r="AU157" s="18" t="s">
        <v>80</v>
      </c>
    </row>
    <row r="158" spans="2:47" s="1" customFormat="1" ht="12">
      <c r="B158" s="33"/>
      <c r="D158" s="150" t="s">
        <v>193</v>
      </c>
      <c r="F158" s="151" t="s">
        <v>598</v>
      </c>
      <c r="I158" s="148"/>
      <c r="L158" s="33"/>
      <c r="M158" s="149"/>
      <c r="T158" s="54"/>
      <c r="AT158" s="18" t="s">
        <v>193</v>
      </c>
      <c r="AU158" s="18" t="s">
        <v>80</v>
      </c>
    </row>
    <row r="159" spans="2:63" s="11" customFormat="1" ht="22.9" customHeight="1">
      <c r="B159" s="120"/>
      <c r="D159" s="121" t="s">
        <v>71</v>
      </c>
      <c r="E159" s="130" t="s">
        <v>245</v>
      </c>
      <c r="F159" s="130" t="s">
        <v>745</v>
      </c>
      <c r="I159" s="123"/>
      <c r="J159" s="131">
        <f>BK159</f>
        <v>0</v>
      </c>
      <c r="L159" s="120"/>
      <c r="M159" s="125"/>
      <c r="P159" s="126">
        <f>SUM(P160:P165)</f>
        <v>0</v>
      </c>
      <c r="R159" s="126">
        <f>SUM(R160:R165)</f>
        <v>0.03312</v>
      </c>
      <c r="T159" s="127">
        <f>SUM(T160:T165)</f>
        <v>0</v>
      </c>
      <c r="AR159" s="121" t="s">
        <v>76</v>
      </c>
      <c r="AT159" s="128" t="s">
        <v>71</v>
      </c>
      <c r="AU159" s="128" t="s">
        <v>76</v>
      </c>
      <c r="AY159" s="121" t="s">
        <v>183</v>
      </c>
      <c r="BK159" s="129">
        <f>SUM(BK160:BK165)</f>
        <v>0</v>
      </c>
    </row>
    <row r="160" spans="2:65" s="1" customFormat="1" ht="16.5" customHeight="1">
      <c r="B160" s="132"/>
      <c r="C160" s="133" t="s">
        <v>311</v>
      </c>
      <c r="D160" s="133" t="s">
        <v>185</v>
      </c>
      <c r="E160" s="134" t="s">
        <v>746</v>
      </c>
      <c r="F160" s="135" t="s">
        <v>747</v>
      </c>
      <c r="G160" s="136" t="s">
        <v>248</v>
      </c>
      <c r="H160" s="137">
        <v>12</v>
      </c>
      <c r="I160" s="138"/>
      <c r="J160" s="139">
        <f>ROUND(I160*H160,2)</f>
        <v>0</v>
      </c>
      <c r="K160" s="135" t="s">
        <v>189</v>
      </c>
      <c r="L160" s="33"/>
      <c r="M160" s="140" t="s">
        <v>3</v>
      </c>
      <c r="N160" s="141" t="s">
        <v>43</v>
      </c>
      <c r="P160" s="142">
        <f>O160*H160</f>
        <v>0</v>
      </c>
      <c r="Q160" s="142">
        <v>0.00276</v>
      </c>
      <c r="R160" s="142">
        <f>Q160*H160</f>
        <v>0.03312</v>
      </c>
      <c r="S160" s="142">
        <v>0</v>
      </c>
      <c r="T160" s="143">
        <f>S160*H160</f>
        <v>0</v>
      </c>
      <c r="AR160" s="144" t="s">
        <v>127</v>
      </c>
      <c r="AT160" s="144" t="s">
        <v>185</v>
      </c>
      <c r="AU160" s="144" t="s">
        <v>80</v>
      </c>
      <c r="AY160" s="18" t="s">
        <v>183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8" t="s">
        <v>76</v>
      </c>
      <c r="BK160" s="145">
        <f>ROUND(I160*H160,2)</f>
        <v>0</v>
      </c>
      <c r="BL160" s="18" t="s">
        <v>127</v>
      </c>
      <c r="BM160" s="144" t="s">
        <v>1105</v>
      </c>
    </row>
    <row r="161" spans="2:47" s="1" customFormat="1" ht="19.5">
      <c r="B161" s="33"/>
      <c r="D161" s="146" t="s">
        <v>191</v>
      </c>
      <c r="F161" s="147" t="s">
        <v>749</v>
      </c>
      <c r="I161" s="148"/>
      <c r="L161" s="33"/>
      <c r="M161" s="149"/>
      <c r="T161" s="54"/>
      <c r="AT161" s="18" t="s">
        <v>191</v>
      </c>
      <c r="AU161" s="18" t="s">
        <v>80</v>
      </c>
    </row>
    <row r="162" spans="2:47" s="1" customFormat="1" ht="12">
      <c r="B162" s="33"/>
      <c r="D162" s="150" t="s">
        <v>193</v>
      </c>
      <c r="F162" s="151" t="s">
        <v>750</v>
      </c>
      <c r="I162" s="148"/>
      <c r="L162" s="33"/>
      <c r="M162" s="149"/>
      <c r="T162" s="54"/>
      <c r="AT162" s="18" t="s">
        <v>193</v>
      </c>
      <c r="AU162" s="18" t="s">
        <v>80</v>
      </c>
    </row>
    <row r="163" spans="2:65" s="1" customFormat="1" ht="16.5" customHeight="1">
      <c r="B163" s="132"/>
      <c r="C163" s="133" t="s">
        <v>317</v>
      </c>
      <c r="D163" s="133" t="s">
        <v>185</v>
      </c>
      <c r="E163" s="134" t="s">
        <v>751</v>
      </c>
      <c r="F163" s="135" t="s">
        <v>752</v>
      </c>
      <c r="G163" s="136" t="s">
        <v>248</v>
      </c>
      <c r="H163" s="137">
        <v>12</v>
      </c>
      <c r="I163" s="138"/>
      <c r="J163" s="139">
        <f>ROUND(I163*H163,2)</f>
        <v>0</v>
      </c>
      <c r="K163" s="135" t="s">
        <v>189</v>
      </c>
      <c r="L163" s="33"/>
      <c r="M163" s="140" t="s">
        <v>3</v>
      </c>
      <c r="N163" s="141" t="s">
        <v>43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127</v>
      </c>
      <c r="AT163" s="144" t="s">
        <v>185</v>
      </c>
      <c r="AU163" s="144" t="s">
        <v>80</v>
      </c>
      <c r="AY163" s="18" t="s">
        <v>183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8" t="s">
        <v>76</v>
      </c>
      <c r="BK163" s="145">
        <f>ROUND(I163*H163,2)</f>
        <v>0</v>
      </c>
      <c r="BL163" s="18" t="s">
        <v>127</v>
      </c>
      <c r="BM163" s="144" t="s">
        <v>1106</v>
      </c>
    </row>
    <row r="164" spans="2:47" s="1" customFormat="1" ht="12">
      <c r="B164" s="33"/>
      <c r="D164" s="146" t="s">
        <v>191</v>
      </c>
      <c r="F164" s="147" t="s">
        <v>754</v>
      </c>
      <c r="I164" s="148"/>
      <c r="L164" s="33"/>
      <c r="M164" s="149"/>
      <c r="T164" s="54"/>
      <c r="AT164" s="18" t="s">
        <v>191</v>
      </c>
      <c r="AU164" s="18" t="s">
        <v>80</v>
      </c>
    </row>
    <row r="165" spans="2:47" s="1" customFormat="1" ht="12">
      <c r="B165" s="33"/>
      <c r="D165" s="150" t="s">
        <v>193</v>
      </c>
      <c r="F165" s="151" t="s">
        <v>755</v>
      </c>
      <c r="I165" s="148"/>
      <c r="L165" s="33"/>
      <c r="M165" s="149"/>
      <c r="T165" s="54"/>
      <c r="AT165" s="18" t="s">
        <v>193</v>
      </c>
      <c r="AU165" s="18" t="s">
        <v>80</v>
      </c>
    </row>
    <row r="166" spans="2:63" s="11" customFormat="1" ht="22.9" customHeight="1">
      <c r="B166" s="120"/>
      <c r="D166" s="121" t="s">
        <v>71</v>
      </c>
      <c r="E166" s="130" t="s">
        <v>254</v>
      </c>
      <c r="F166" s="130" t="s">
        <v>433</v>
      </c>
      <c r="I166" s="123"/>
      <c r="J166" s="131">
        <f>BK166</f>
        <v>0</v>
      </c>
      <c r="L166" s="120"/>
      <c r="M166" s="125"/>
      <c r="P166" s="126">
        <f>SUM(P167:P169)</f>
        <v>0</v>
      </c>
      <c r="R166" s="126">
        <f>SUM(R167:R169)</f>
        <v>1.5674400000000002</v>
      </c>
      <c r="T166" s="127">
        <f>SUM(T167:T169)</f>
        <v>0</v>
      </c>
      <c r="AR166" s="121" t="s">
        <v>76</v>
      </c>
      <c r="AT166" s="128" t="s">
        <v>71</v>
      </c>
      <c r="AU166" s="128" t="s">
        <v>76</v>
      </c>
      <c r="AY166" s="121" t="s">
        <v>183</v>
      </c>
      <c r="BK166" s="129">
        <f>SUM(BK167:BK169)</f>
        <v>0</v>
      </c>
    </row>
    <row r="167" spans="2:65" s="1" customFormat="1" ht="16.5" customHeight="1">
      <c r="B167" s="132"/>
      <c r="C167" s="133" t="s">
        <v>323</v>
      </c>
      <c r="D167" s="133" t="s">
        <v>185</v>
      </c>
      <c r="E167" s="134" t="s">
        <v>1107</v>
      </c>
      <c r="F167" s="135" t="s">
        <v>1108</v>
      </c>
      <c r="G167" s="136" t="s">
        <v>248</v>
      </c>
      <c r="H167" s="137">
        <v>3.6</v>
      </c>
      <c r="I167" s="138"/>
      <c r="J167" s="139">
        <f>ROUND(I167*H167,2)</f>
        <v>0</v>
      </c>
      <c r="K167" s="135" t="s">
        <v>189</v>
      </c>
      <c r="L167" s="33"/>
      <c r="M167" s="140" t="s">
        <v>3</v>
      </c>
      <c r="N167" s="141" t="s">
        <v>43</v>
      </c>
      <c r="P167" s="142">
        <f>O167*H167</f>
        <v>0</v>
      </c>
      <c r="Q167" s="142">
        <v>0.4354</v>
      </c>
      <c r="R167" s="142">
        <f>Q167*H167</f>
        <v>1.5674400000000002</v>
      </c>
      <c r="S167" s="142">
        <v>0</v>
      </c>
      <c r="T167" s="143">
        <f>S167*H167</f>
        <v>0</v>
      </c>
      <c r="AR167" s="144" t="s">
        <v>127</v>
      </c>
      <c r="AT167" s="144" t="s">
        <v>185</v>
      </c>
      <c r="AU167" s="144" t="s">
        <v>80</v>
      </c>
      <c r="AY167" s="18" t="s">
        <v>183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8" t="s">
        <v>76</v>
      </c>
      <c r="BK167" s="145">
        <f>ROUND(I167*H167,2)</f>
        <v>0</v>
      </c>
      <c r="BL167" s="18" t="s">
        <v>127</v>
      </c>
      <c r="BM167" s="144" t="s">
        <v>1109</v>
      </c>
    </row>
    <row r="168" spans="2:47" s="1" customFormat="1" ht="12">
      <c r="B168" s="33"/>
      <c r="D168" s="146" t="s">
        <v>191</v>
      </c>
      <c r="F168" s="147" t="s">
        <v>1110</v>
      </c>
      <c r="I168" s="148"/>
      <c r="L168" s="33"/>
      <c r="M168" s="149"/>
      <c r="T168" s="54"/>
      <c r="AT168" s="18" t="s">
        <v>191</v>
      </c>
      <c r="AU168" s="18" t="s">
        <v>80</v>
      </c>
    </row>
    <row r="169" spans="2:47" s="1" customFormat="1" ht="12">
      <c r="B169" s="33"/>
      <c r="D169" s="150" t="s">
        <v>193</v>
      </c>
      <c r="F169" s="151" t="s">
        <v>1111</v>
      </c>
      <c r="I169" s="148"/>
      <c r="L169" s="33"/>
      <c r="M169" s="149"/>
      <c r="T169" s="54"/>
      <c r="AT169" s="18" t="s">
        <v>193</v>
      </c>
      <c r="AU169" s="18" t="s">
        <v>80</v>
      </c>
    </row>
    <row r="170" spans="2:63" s="11" customFormat="1" ht="22.9" customHeight="1">
      <c r="B170" s="120"/>
      <c r="D170" s="121" t="s">
        <v>71</v>
      </c>
      <c r="E170" s="130" t="s">
        <v>560</v>
      </c>
      <c r="F170" s="130" t="s">
        <v>561</v>
      </c>
      <c r="I170" s="123"/>
      <c r="J170" s="131">
        <f>BK170</f>
        <v>0</v>
      </c>
      <c r="L170" s="120"/>
      <c r="M170" s="125"/>
      <c r="P170" s="126">
        <f>SUM(P171:P173)</f>
        <v>0</v>
      </c>
      <c r="R170" s="126">
        <f>SUM(R171:R173)</f>
        <v>0</v>
      </c>
      <c r="T170" s="127">
        <f>SUM(T171:T173)</f>
        <v>0</v>
      </c>
      <c r="AR170" s="121" t="s">
        <v>76</v>
      </c>
      <c r="AT170" s="128" t="s">
        <v>71</v>
      </c>
      <c r="AU170" s="128" t="s">
        <v>76</v>
      </c>
      <c r="AY170" s="121" t="s">
        <v>183</v>
      </c>
      <c r="BK170" s="129">
        <f>SUM(BK171:BK173)</f>
        <v>0</v>
      </c>
    </row>
    <row r="171" spans="2:65" s="1" customFormat="1" ht="16.5" customHeight="1">
      <c r="B171" s="132"/>
      <c r="C171" s="133" t="s">
        <v>329</v>
      </c>
      <c r="D171" s="133" t="s">
        <v>185</v>
      </c>
      <c r="E171" s="134" t="s">
        <v>818</v>
      </c>
      <c r="F171" s="135" t="s">
        <v>819</v>
      </c>
      <c r="G171" s="136" t="s">
        <v>295</v>
      </c>
      <c r="H171" s="137">
        <v>16.149</v>
      </c>
      <c r="I171" s="138"/>
      <c r="J171" s="139">
        <f>ROUND(I171*H171,2)</f>
        <v>0</v>
      </c>
      <c r="K171" s="135" t="s">
        <v>189</v>
      </c>
      <c r="L171" s="33"/>
      <c r="M171" s="140" t="s">
        <v>3</v>
      </c>
      <c r="N171" s="141" t="s">
        <v>43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127</v>
      </c>
      <c r="AT171" s="144" t="s">
        <v>185</v>
      </c>
      <c r="AU171" s="144" t="s">
        <v>80</v>
      </c>
      <c r="AY171" s="18" t="s">
        <v>183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8" t="s">
        <v>76</v>
      </c>
      <c r="BK171" s="145">
        <f>ROUND(I171*H171,2)</f>
        <v>0</v>
      </c>
      <c r="BL171" s="18" t="s">
        <v>127</v>
      </c>
      <c r="BM171" s="144" t="s">
        <v>1112</v>
      </c>
    </row>
    <row r="172" spans="2:47" s="1" customFormat="1" ht="19.5">
      <c r="B172" s="33"/>
      <c r="D172" s="146" t="s">
        <v>191</v>
      </c>
      <c r="F172" s="147" t="s">
        <v>821</v>
      </c>
      <c r="I172" s="148"/>
      <c r="L172" s="33"/>
      <c r="M172" s="149"/>
      <c r="T172" s="54"/>
      <c r="AT172" s="18" t="s">
        <v>191</v>
      </c>
      <c r="AU172" s="18" t="s">
        <v>80</v>
      </c>
    </row>
    <row r="173" spans="2:47" s="1" customFormat="1" ht="12">
      <c r="B173" s="33"/>
      <c r="D173" s="150" t="s">
        <v>193</v>
      </c>
      <c r="F173" s="151" t="s">
        <v>822</v>
      </c>
      <c r="I173" s="148"/>
      <c r="L173" s="33"/>
      <c r="M173" s="190"/>
      <c r="N173" s="191"/>
      <c r="O173" s="191"/>
      <c r="P173" s="191"/>
      <c r="Q173" s="191"/>
      <c r="R173" s="191"/>
      <c r="S173" s="191"/>
      <c r="T173" s="192"/>
      <c r="AT173" s="18" t="s">
        <v>193</v>
      </c>
      <c r="AU173" s="18" t="s">
        <v>80</v>
      </c>
    </row>
    <row r="174" spans="2:12" s="1" customFormat="1" ht="6.95" customHeight="1"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33"/>
    </row>
  </sheetData>
  <autoFilter ref="C91:K173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7" r:id="rId1" display="https://podminky.urs.cz/item/CS_URS_2022_02/132254101"/>
    <hyperlink ref="F101" r:id="rId2" display="https://podminky.urs.cz/item/CS_URS_2022_02/151101101"/>
    <hyperlink ref="F105" r:id="rId3" display="https://podminky.urs.cz/item/CS_URS_2022_02/151101111"/>
    <hyperlink ref="F108" r:id="rId4" display="https://podminky.urs.cz/item/CS_URS_2022_02/162751117"/>
    <hyperlink ref="F111" r:id="rId5" display="https://podminky.urs.cz/item/CS_URS_2022_02/162751119"/>
    <hyperlink ref="F115" r:id="rId6" display="https://podminky.urs.cz/item/CS_URS_2022_02/171201231"/>
    <hyperlink ref="F119" r:id="rId7" display="https://podminky.urs.cz/item/CS_URS_2022_02/171251201"/>
    <hyperlink ref="F123" r:id="rId8" display="https://podminky.urs.cz/item/CS_URS_2022_02/174151101"/>
    <hyperlink ref="F127" r:id="rId9" display="https://podminky.urs.cz/item/CS_URS_2022_02/175151101"/>
    <hyperlink ref="F135" r:id="rId10" display="https://podminky.urs.cz/item/CS_URS_2022_02/451573111"/>
    <hyperlink ref="F140" r:id="rId11" display="https://podminky.urs.cz/item/CS_URS_2022_02/566901132"/>
    <hyperlink ref="F145" r:id="rId12" display="https://podminky.urs.cz/item/CS_URS_2022_02/566901161"/>
    <hyperlink ref="F150" r:id="rId13" display="https://podminky.urs.cz/item/CS_URS_2022_02/572340111"/>
    <hyperlink ref="F155" r:id="rId14" display="https://podminky.urs.cz/item/CS_URS_2022_02/573111113"/>
    <hyperlink ref="F158" r:id="rId15" display="https://podminky.urs.cz/item/CS_URS_2022_02/573231108"/>
    <hyperlink ref="F162" r:id="rId16" display="https://podminky.urs.cz/item/CS_URS_2022_02/871315221"/>
    <hyperlink ref="F165" r:id="rId17" display="https://podminky.urs.cz/item/CS_URS_2022_02/892351111"/>
    <hyperlink ref="F169" r:id="rId18" display="https://podminky.urs.cz/item/CS_URS_2022_02/935932418"/>
    <hyperlink ref="F173" r:id="rId19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115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1019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1113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ROUND((SUM(BE90:BE116)),2)</f>
        <v>0</v>
      </c>
      <c r="I35" s="94">
        <v>0.21</v>
      </c>
      <c r="J35" s="84">
        <f>ROUND(((SUM(BE90:BE116))*I35),2)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ROUND((SUM(BF90:BF116)),2)</f>
        <v>0</v>
      </c>
      <c r="I36" s="94">
        <v>0.15</v>
      </c>
      <c r="J36" s="84">
        <f>ROUND(((SUM(BF90:BF116))*I36),2)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ROUND((SUM(BG90:BG116)),2)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ROUND((SUM(BH90:BH116)),2)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ROUND((SUM(BI90:BI116)),2)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1019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VRN-2 - VRN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J90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977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978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979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9" customFormat="1" ht="19.9" customHeight="1">
      <c r="B67" s="108"/>
      <c r="D67" s="109" t="s">
        <v>980</v>
      </c>
      <c r="E67" s="110"/>
      <c r="F67" s="110"/>
      <c r="G67" s="110"/>
      <c r="H67" s="110"/>
      <c r="I67" s="110"/>
      <c r="J67" s="111">
        <f>J103</f>
        <v>0</v>
      </c>
      <c r="L67" s="108"/>
    </row>
    <row r="68" spans="2:12" s="9" customFormat="1" ht="19.9" customHeight="1">
      <c r="B68" s="108"/>
      <c r="D68" s="109" t="s">
        <v>981</v>
      </c>
      <c r="E68" s="110"/>
      <c r="F68" s="110"/>
      <c r="G68" s="110"/>
      <c r="H68" s="110"/>
      <c r="I68" s="110"/>
      <c r="J68" s="111">
        <f>J110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ht="12" customHeight="1">
      <c r="B79" s="21"/>
      <c r="C79" s="28" t="s">
        <v>153</v>
      </c>
      <c r="L79" s="21"/>
    </row>
    <row r="80" spans="2:12" s="1" customFormat="1" ht="16.5" customHeight="1">
      <c r="B80" s="33"/>
      <c r="E80" s="318" t="s">
        <v>1019</v>
      </c>
      <c r="F80" s="317"/>
      <c r="G80" s="317"/>
      <c r="H80" s="317"/>
      <c r="L80" s="33"/>
    </row>
    <row r="81" spans="2:12" s="1" customFormat="1" ht="12" customHeight="1">
      <c r="B81" s="33"/>
      <c r="C81" s="28" t="s">
        <v>155</v>
      </c>
      <c r="L81" s="33"/>
    </row>
    <row r="82" spans="2:12" s="1" customFormat="1" ht="16.5" customHeight="1">
      <c r="B82" s="33"/>
      <c r="E82" s="286" t="str">
        <f>E11</f>
        <v>VRN-2 - VRN</v>
      </c>
      <c r="F82" s="317"/>
      <c r="G82" s="317"/>
      <c r="H82" s="317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 xml:space="preserve"> </v>
      </c>
      <c r="I84" s="28" t="s">
        <v>23</v>
      </c>
      <c r="J84" s="50" t="str">
        <f>IF(J14="","",J14)</f>
        <v>7. 10. 2022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 xml:space="preserve"> </v>
      </c>
      <c r="I86" s="28" t="s">
        <v>30</v>
      </c>
      <c r="J86" s="31" t="str">
        <f>E23</f>
        <v xml:space="preserve"> </v>
      </c>
      <c r="L86" s="33"/>
    </row>
    <row r="87" spans="2:12" s="1" customFormat="1" ht="25.7" customHeight="1">
      <c r="B87" s="33"/>
      <c r="C87" s="28" t="s">
        <v>28</v>
      </c>
      <c r="F87" s="26" t="str">
        <f>IF(E20="","",E20)</f>
        <v>Vyplň údaj</v>
      </c>
      <c r="I87" s="28" t="s">
        <v>32</v>
      </c>
      <c r="J87" s="31" t="str">
        <f>E26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169</v>
      </c>
      <c r="D89" s="114" t="s">
        <v>57</v>
      </c>
      <c r="E89" s="114" t="s">
        <v>53</v>
      </c>
      <c r="F89" s="114" t="s">
        <v>54</v>
      </c>
      <c r="G89" s="114" t="s">
        <v>170</v>
      </c>
      <c r="H89" s="114" t="s">
        <v>171</v>
      </c>
      <c r="I89" s="114" t="s">
        <v>172</v>
      </c>
      <c r="J89" s="114" t="s">
        <v>159</v>
      </c>
      <c r="K89" s="115" t="s">
        <v>173</v>
      </c>
      <c r="L89" s="112"/>
      <c r="M89" s="57" t="s">
        <v>3</v>
      </c>
      <c r="N89" s="58" t="s">
        <v>42</v>
      </c>
      <c r="O89" s="58" t="s">
        <v>174</v>
      </c>
      <c r="P89" s="58" t="s">
        <v>175</v>
      </c>
      <c r="Q89" s="58" t="s">
        <v>176</v>
      </c>
      <c r="R89" s="58" t="s">
        <v>177</v>
      </c>
      <c r="S89" s="58" t="s">
        <v>178</v>
      </c>
      <c r="T89" s="59" t="s">
        <v>179</v>
      </c>
    </row>
    <row r="90" spans="2:63" s="1" customFormat="1" ht="22.9" customHeight="1">
      <c r="B90" s="33"/>
      <c r="C90" s="62" t="s">
        <v>180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0</v>
      </c>
      <c r="S90" s="51"/>
      <c r="T90" s="118">
        <f>T91</f>
        <v>0</v>
      </c>
      <c r="AT90" s="18" t="s">
        <v>71</v>
      </c>
      <c r="AU90" s="18" t="s">
        <v>160</v>
      </c>
      <c r="BK90" s="119">
        <f>BK91</f>
        <v>0</v>
      </c>
    </row>
    <row r="91" spans="2:63" s="11" customFormat="1" ht="25.9" customHeight="1">
      <c r="B91" s="120"/>
      <c r="D91" s="121" t="s">
        <v>71</v>
      </c>
      <c r="E91" s="122" t="s">
        <v>99</v>
      </c>
      <c r="F91" s="122" t="s">
        <v>982</v>
      </c>
      <c r="I91" s="123"/>
      <c r="J91" s="124">
        <f>BK91</f>
        <v>0</v>
      </c>
      <c r="L91" s="120"/>
      <c r="M91" s="125"/>
      <c r="P91" s="126">
        <f>P92+P99+P103+P110</f>
        <v>0</v>
      </c>
      <c r="R91" s="126">
        <f>R92+R99+R103+R110</f>
        <v>0</v>
      </c>
      <c r="T91" s="127">
        <f>T92+T99+T103+T110</f>
        <v>0</v>
      </c>
      <c r="AR91" s="121" t="s">
        <v>138</v>
      </c>
      <c r="AT91" s="128" t="s">
        <v>71</v>
      </c>
      <c r="AU91" s="128" t="s">
        <v>72</v>
      </c>
      <c r="AY91" s="121" t="s">
        <v>183</v>
      </c>
      <c r="BK91" s="129">
        <f>BK92+BK99+BK103+BK110</f>
        <v>0</v>
      </c>
    </row>
    <row r="92" spans="2:63" s="11" customFormat="1" ht="22.9" customHeight="1">
      <c r="B92" s="120"/>
      <c r="D92" s="121" t="s">
        <v>71</v>
      </c>
      <c r="E92" s="130" t="s">
        <v>983</v>
      </c>
      <c r="F92" s="130" t="s">
        <v>984</v>
      </c>
      <c r="I92" s="123"/>
      <c r="J92" s="131">
        <f>BK92</f>
        <v>0</v>
      </c>
      <c r="L92" s="120"/>
      <c r="M92" s="125"/>
      <c r="P92" s="126">
        <f>SUM(P93:P98)</f>
        <v>0</v>
      </c>
      <c r="R92" s="126">
        <f>SUM(R93:R98)</f>
        <v>0</v>
      </c>
      <c r="T92" s="127">
        <f>SUM(T93:T98)</f>
        <v>0</v>
      </c>
      <c r="AR92" s="121" t="s">
        <v>138</v>
      </c>
      <c r="AT92" s="128" t="s">
        <v>71</v>
      </c>
      <c r="AU92" s="128" t="s">
        <v>76</v>
      </c>
      <c r="AY92" s="121" t="s">
        <v>183</v>
      </c>
      <c r="BK92" s="129">
        <f>SUM(BK93:BK98)</f>
        <v>0</v>
      </c>
    </row>
    <row r="93" spans="2:65" s="1" customFormat="1" ht="16.5" customHeight="1">
      <c r="B93" s="132"/>
      <c r="C93" s="133" t="s">
        <v>76</v>
      </c>
      <c r="D93" s="133" t="s">
        <v>185</v>
      </c>
      <c r="E93" s="134" t="s">
        <v>985</v>
      </c>
      <c r="F93" s="135" t="s">
        <v>986</v>
      </c>
      <c r="G93" s="136" t="s">
        <v>558</v>
      </c>
      <c r="H93" s="137">
        <v>1</v>
      </c>
      <c r="I93" s="138"/>
      <c r="J93" s="139">
        <f>ROUND(I93*H93,2)</f>
        <v>0</v>
      </c>
      <c r="K93" s="135" t="s">
        <v>189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987</v>
      </c>
      <c r="AT93" s="144" t="s">
        <v>185</v>
      </c>
      <c r="AU93" s="144" t="s">
        <v>80</v>
      </c>
      <c r="AY93" s="18" t="s">
        <v>183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76</v>
      </c>
      <c r="BK93" s="145">
        <f>ROUND(I93*H93,2)</f>
        <v>0</v>
      </c>
      <c r="BL93" s="18" t="s">
        <v>987</v>
      </c>
      <c r="BM93" s="144" t="s">
        <v>988</v>
      </c>
    </row>
    <row r="94" spans="2:47" s="1" customFormat="1" ht="12">
      <c r="B94" s="33"/>
      <c r="D94" s="146" t="s">
        <v>191</v>
      </c>
      <c r="F94" s="147" t="s">
        <v>986</v>
      </c>
      <c r="I94" s="148"/>
      <c r="L94" s="33"/>
      <c r="M94" s="149"/>
      <c r="T94" s="54"/>
      <c r="AT94" s="18" t="s">
        <v>191</v>
      </c>
      <c r="AU94" s="18" t="s">
        <v>80</v>
      </c>
    </row>
    <row r="95" spans="2:47" s="1" customFormat="1" ht="12">
      <c r="B95" s="33"/>
      <c r="D95" s="150" t="s">
        <v>193</v>
      </c>
      <c r="F95" s="151" t="s">
        <v>989</v>
      </c>
      <c r="I95" s="148"/>
      <c r="L95" s="33"/>
      <c r="M95" s="149"/>
      <c r="T95" s="54"/>
      <c r="AT95" s="18" t="s">
        <v>193</v>
      </c>
      <c r="AU95" s="18" t="s">
        <v>80</v>
      </c>
    </row>
    <row r="96" spans="2:65" s="1" customFormat="1" ht="16.5" customHeight="1">
      <c r="B96" s="132"/>
      <c r="C96" s="133" t="s">
        <v>80</v>
      </c>
      <c r="D96" s="133" t="s">
        <v>185</v>
      </c>
      <c r="E96" s="134" t="s">
        <v>990</v>
      </c>
      <c r="F96" s="135" t="s">
        <v>991</v>
      </c>
      <c r="G96" s="136" t="s">
        <v>558</v>
      </c>
      <c r="H96" s="137">
        <v>1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987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987</v>
      </c>
      <c r="BM96" s="144" t="s">
        <v>992</v>
      </c>
    </row>
    <row r="97" spans="2:47" s="1" customFormat="1" ht="12">
      <c r="B97" s="33"/>
      <c r="D97" s="146" t="s">
        <v>191</v>
      </c>
      <c r="F97" s="147" t="s">
        <v>991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993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63" s="11" customFormat="1" ht="22.9" customHeight="1">
      <c r="B99" s="120"/>
      <c r="D99" s="121" t="s">
        <v>71</v>
      </c>
      <c r="E99" s="130" t="s">
        <v>994</v>
      </c>
      <c r="F99" s="130" t="s">
        <v>995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138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996</v>
      </c>
      <c r="F100" s="135" t="s">
        <v>995</v>
      </c>
      <c r="G100" s="136" t="s">
        <v>558</v>
      </c>
      <c r="H100" s="137">
        <v>1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987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987</v>
      </c>
      <c r="BM100" s="144" t="s">
        <v>997</v>
      </c>
    </row>
    <row r="101" spans="2:47" s="1" customFormat="1" ht="12">
      <c r="B101" s="33"/>
      <c r="D101" s="146" t="s">
        <v>191</v>
      </c>
      <c r="F101" s="147" t="s">
        <v>995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998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63" s="11" customFormat="1" ht="22.9" customHeight="1">
      <c r="B103" s="120"/>
      <c r="D103" s="121" t="s">
        <v>71</v>
      </c>
      <c r="E103" s="130" t="s">
        <v>999</v>
      </c>
      <c r="F103" s="130" t="s">
        <v>1000</v>
      </c>
      <c r="I103" s="123"/>
      <c r="J103" s="131">
        <f>BK103</f>
        <v>0</v>
      </c>
      <c r="L103" s="120"/>
      <c r="M103" s="125"/>
      <c r="P103" s="126">
        <f>SUM(P104:P109)</f>
        <v>0</v>
      </c>
      <c r="R103" s="126">
        <f>SUM(R104:R109)</f>
        <v>0</v>
      </c>
      <c r="T103" s="127">
        <f>SUM(T104:T109)</f>
        <v>0</v>
      </c>
      <c r="AR103" s="121" t="s">
        <v>138</v>
      </c>
      <c r="AT103" s="128" t="s">
        <v>71</v>
      </c>
      <c r="AU103" s="128" t="s">
        <v>76</v>
      </c>
      <c r="AY103" s="121" t="s">
        <v>183</v>
      </c>
      <c r="BK103" s="129">
        <f>SUM(BK104:BK109)</f>
        <v>0</v>
      </c>
    </row>
    <row r="104" spans="2:65" s="1" customFormat="1" ht="16.5" customHeight="1">
      <c r="B104" s="132"/>
      <c r="C104" s="133" t="s">
        <v>127</v>
      </c>
      <c r="D104" s="133" t="s">
        <v>185</v>
      </c>
      <c r="E104" s="134" t="s">
        <v>1001</v>
      </c>
      <c r="F104" s="135" t="s">
        <v>1002</v>
      </c>
      <c r="G104" s="136" t="s">
        <v>558</v>
      </c>
      <c r="H104" s="137">
        <v>1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987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987</v>
      </c>
      <c r="BM104" s="144" t="s">
        <v>1003</v>
      </c>
    </row>
    <row r="105" spans="2:47" s="1" customFormat="1" ht="12">
      <c r="B105" s="33"/>
      <c r="D105" s="146" t="s">
        <v>191</v>
      </c>
      <c r="F105" s="147" t="s">
        <v>1002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1004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5" s="1" customFormat="1" ht="16.5" customHeight="1">
      <c r="B107" s="132"/>
      <c r="C107" s="133" t="s">
        <v>138</v>
      </c>
      <c r="D107" s="133" t="s">
        <v>185</v>
      </c>
      <c r="E107" s="134" t="s">
        <v>1005</v>
      </c>
      <c r="F107" s="135" t="s">
        <v>1006</v>
      </c>
      <c r="G107" s="136" t="s">
        <v>347</v>
      </c>
      <c r="H107" s="137">
        <v>2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987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987</v>
      </c>
      <c r="BM107" s="144" t="s">
        <v>1007</v>
      </c>
    </row>
    <row r="108" spans="2:47" s="1" customFormat="1" ht="12">
      <c r="B108" s="33"/>
      <c r="D108" s="146" t="s">
        <v>191</v>
      </c>
      <c r="F108" s="147" t="s">
        <v>1006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1008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63" s="11" customFormat="1" ht="22.9" customHeight="1">
      <c r="B110" s="120"/>
      <c r="D110" s="121" t="s">
        <v>71</v>
      </c>
      <c r="E110" s="130" t="s">
        <v>1009</v>
      </c>
      <c r="F110" s="130" t="s">
        <v>1010</v>
      </c>
      <c r="I110" s="123"/>
      <c r="J110" s="131">
        <f>BK110</f>
        <v>0</v>
      </c>
      <c r="L110" s="120"/>
      <c r="M110" s="125"/>
      <c r="P110" s="126">
        <f>SUM(P111:P116)</f>
        <v>0</v>
      </c>
      <c r="R110" s="126">
        <f>SUM(R111:R116)</f>
        <v>0</v>
      </c>
      <c r="T110" s="127">
        <f>SUM(T111:T116)</f>
        <v>0</v>
      </c>
      <c r="AR110" s="121" t="s">
        <v>138</v>
      </c>
      <c r="AT110" s="128" t="s">
        <v>71</v>
      </c>
      <c r="AU110" s="128" t="s">
        <v>76</v>
      </c>
      <c r="AY110" s="121" t="s">
        <v>183</v>
      </c>
      <c r="BK110" s="129">
        <f>SUM(BK111:BK116)</f>
        <v>0</v>
      </c>
    </row>
    <row r="111" spans="2:65" s="1" customFormat="1" ht="16.5" customHeight="1">
      <c r="B111" s="132"/>
      <c r="C111" s="133" t="s">
        <v>227</v>
      </c>
      <c r="D111" s="133" t="s">
        <v>185</v>
      </c>
      <c r="E111" s="134" t="s">
        <v>1011</v>
      </c>
      <c r="F111" s="135" t="s">
        <v>1012</v>
      </c>
      <c r="G111" s="136" t="s">
        <v>558</v>
      </c>
      <c r="H111" s="137">
        <v>1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987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987</v>
      </c>
      <c r="BM111" s="144" t="s">
        <v>1013</v>
      </c>
    </row>
    <row r="112" spans="2:47" s="1" customFormat="1" ht="12">
      <c r="B112" s="33"/>
      <c r="D112" s="146" t="s">
        <v>191</v>
      </c>
      <c r="F112" s="147" t="s">
        <v>1012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1014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65" s="1" customFormat="1" ht="16.5" customHeight="1">
      <c r="B114" s="132"/>
      <c r="C114" s="133" t="s">
        <v>235</v>
      </c>
      <c r="D114" s="133" t="s">
        <v>185</v>
      </c>
      <c r="E114" s="134" t="s">
        <v>1015</v>
      </c>
      <c r="F114" s="135" t="s">
        <v>1016</v>
      </c>
      <c r="G114" s="136" t="s">
        <v>558</v>
      </c>
      <c r="H114" s="137">
        <v>1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987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987</v>
      </c>
      <c r="BM114" s="144" t="s">
        <v>1017</v>
      </c>
    </row>
    <row r="115" spans="2:47" s="1" customFormat="1" ht="12">
      <c r="B115" s="33"/>
      <c r="D115" s="146" t="s">
        <v>191</v>
      </c>
      <c r="F115" s="147" t="s">
        <v>1016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1018</v>
      </c>
      <c r="I116" s="148"/>
      <c r="L116" s="33"/>
      <c r="M116" s="190"/>
      <c r="N116" s="191"/>
      <c r="O116" s="191"/>
      <c r="P116" s="191"/>
      <c r="Q116" s="191"/>
      <c r="R116" s="191"/>
      <c r="S116" s="191"/>
      <c r="T116" s="192"/>
      <c r="AT116" s="18" t="s">
        <v>193</v>
      </c>
      <c r="AU116" s="18" t="s">
        <v>80</v>
      </c>
    </row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autoFilter ref="C89:K11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2/012002000"/>
    <hyperlink ref="F98" r:id="rId2" display="https://podminky.urs.cz/item/CS_URS_2022_02/013254000"/>
    <hyperlink ref="F102" r:id="rId3" display="https://podminky.urs.cz/item/CS_URS_2022_02/030001000"/>
    <hyperlink ref="F106" r:id="rId4" display="https://podminky.urs.cz/item/CS_URS_2022_02/042503000"/>
    <hyperlink ref="F109" r:id="rId5" display="https://podminky.urs.cz/item/CS_URS_2022_02/043154000"/>
    <hyperlink ref="F113" r:id="rId6" display="https://podminky.urs.cz/item/CS_URS_2022_02/072103001"/>
    <hyperlink ref="F116" r:id="rId7" display="https://podminky.urs.cz/item/CS_URS_2022_02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3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120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1114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1115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ROUND((SUM(BE91:BE318)),2)</f>
        <v>0</v>
      </c>
      <c r="I35" s="94">
        <v>0.21</v>
      </c>
      <c r="J35" s="84">
        <f>ROUND(((SUM(BE91:BE318))*I35),2)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ROUND((SUM(BF91:BF318)),2)</f>
        <v>0</v>
      </c>
      <c r="I36" s="94">
        <v>0.15</v>
      </c>
      <c r="J36" s="84">
        <f>ROUND(((SUM(BF91:BF318))*I36),2)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ROUND((SUM(BG91:BG318)),2)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ROUND((SUM(BH91:BH318)),2)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ROUND((SUM(BI91:BI318)),2)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1114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101-3 - Chodník pro pěší - hlavní trasa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J91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164</v>
      </c>
      <c r="E66" s="110"/>
      <c r="F66" s="110"/>
      <c r="G66" s="110"/>
      <c r="H66" s="110"/>
      <c r="I66" s="110"/>
      <c r="J66" s="111">
        <f>J125</f>
        <v>0</v>
      </c>
      <c r="L66" s="108"/>
    </row>
    <row r="67" spans="2:12" s="9" customFormat="1" ht="19.9" customHeight="1">
      <c r="B67" s="108"/>
      <c r="D67" s="109" t="s">
        <v>165</v>
      </c>
      <c r="E67" s="110"/>
      <c r="F67" s="110"/>
      <c r="G67" s="110"/>
      <c r="H67" s="110"/>
      <c r="I67" s="110"/>
      <c r="J67" s="111">
        <f>J207</f>
        <v>0</v>
      </c>
      <c r="L67" s="108"/>
    </row>
    <row r="68" spans="2:12" s="9" customFormat="1" ht="19.9" customHeight="1">
      <c r="B68" s="108"/>
      <c r="D68" s="109" t="s">
        <v>166</v>
      </c>
      <c r="E68" s="110"/>
      <c r="F68" s="110"/>
      <c r="G68" s="110"/>
      <c r="H68" s="110"/>
      <c r="I68" s="110"/>
      <c r="J68" s="111">
        <f>J263</f>
        <v>0</v>
      </c>
      <c r="L68" s="108"/>
    </row>
    <row r="69" spans="2:12" s="9" customFormat="1" ht="19.9" customHeight="1">
      <c r="B69" s="108"/>
      <c r="D69" s="109" t="s">
        <v>167</v>
      </c>
      <c r="E69" s="110"/>
      <c r="F69" s="110"/>
      <c r="G69" s="110"/>
      <c r="H69" s="110"/>
      <c r="I69" s="110"/>
      <c r="J69" s="111">
        <f>J315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2" t="s">
        <v>168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17</v>
      </c>
      <c r="L78" s="33"/>
    </row>
    <row r="79" spans="2:12" s="1" customFormat="1" ht="16.5" customHeight="1">
      <c r="B79" s="33"/>
      <c r="E79" s="318" t="str">
        <f>E7</f>
        <v>Vybudování a rekonstrukce chodníku v ul. Žižkova, Česká Kamenice</v>
      </c>
      <c r="F79" s="319"/>
      <c r="G79" s="319"/>
      <c r="H79" s="319"/>
      <c r="L79" s="33"/>
    </row>
    <row r="80" spans="2:12" ht="12" customHeight="1">
      <c r="B80" s="21"/>
      <c r="C80" s="28" t="s">
        <v>153</v>
      </c>
      <c r="L80" s="21"/>
    </row>
    <row r="81" spans="2:12" s="1" customFormat="1" ht="16.5" customHeight="1">
      <c r="B81" s="33"/>
      <c r="E81" s="318" t="s">
        <v>1114</v>
      </c>
      <c r="F81" s="317"/>
      <c r="G81" s="317"/>
      <c r="H81" s="317"/>
      <c r="L81" s="33"/>
    </row>
    <row r="82" spans="2:12" s="1" customFormat="1" ht="12" customHeight="1">
      <c r="B82" s="33"/>
      <c r="C82" s="28" t="s">
        <v>155</v>
      </c>
      <c r="L82" s="33"/>
    </row>
    <row r="83" spans="2:12" s="1" customFormat="1" ht="16.5" customHeight="1">
      <c r="B83" s="33"/>
      <c r="E83" s="286" t="str">
        <f>E11</f>
        <v xml:space="preserve">SO 101-3 - Chodník pro pěší - hlavní trasa </v>
      </c>
      <c r="F83" s="317"/>
      <c r="G83" s="317"/>
      <c r="H83" s="317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 xml:space="preserve"> </v>
      </c>
      <c r="I85" s="28" t="s">
        <v>23</v>
      </c>
      <c r="J85" s="50" t="str">
        <f>IF(J14="","",J14)</f>
        <v>7. 10. 2022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E17</f>
        <v xml:space="preserve"> </v>
      </c>
      <c r="I87" s="28" t="s">
        <v>30</v>
      </c>
      <c r="J87" s="31" t="str">
        <f>E23</f>
        <v xml:space="preserve"> </v>
      </c>
      <c r="L87" s="33"/>
    </row>
    <row r="88" spans="2:12" s="1" customFormat="1" ht="25.7" customHeight="1">
      <c r="B88" s="33"/>
      <c r="C88" s="28" t="s">
        <v>28</v>
      </c>
      <c r="F88" s="26" t="str">
        <f>IF(E20="","",E20)</f>
        <v>Vyplň údaj</v>
      </c>
      <c r="I88" s="28" t="s">
        <v>32</v>
      </c>
      <c r="J88" s="31" t="str">
        <f>E26</f>
        <v>Ing. Kateřina Tumpachová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169</v>
      </c>
      <c r="D90" s="114" t="s">
        <v>57</v>
      </c>
      <c r="E90" s="114" t="s">
        <v>53</v>
      </c>
      <c r="F90" s="114" t="s">
        <v>54</v>
      </c>
      <c r="G90" s="114" t="s">
        <v>170</v>
      </c>
      <c r="H90" s="114" t="s">
        <v>171</v>
      </c>
      <c r="I90" s="114" t="s">
        <v>172</v>
      </c>
      <c r="J90" s="114" t="s">
        <v>159</v>
      </c>
      <c r="K90" s="115" t="s">
        <v>173</v>
      </c>
      <c r="L90" s="112"/>
      <c r="M90" s="57" t="s">
        <v>3</v>
      </c>
      <c r="N90" s="58" t="s">
        <v>42</v>
      </c>
      <c r="O90" s="58" t="s">
        <v>174</v>
      </c>
      <c r="P90" s="58" t="s">
        <v>175</v>
      </c>
      <c r="Q90" s="58" t="s">
        <v>176</v>
      </c>
      <c r="R90" s="58" t="s">
        <v>177</v>
      </c>
      <c r="S90" s="58" t="s">
        <v>178</v>
      </c>
      <c r="T90" s="59" t="s">
        <v>179</v>
      </c>
    </row>
    <row r="91" spans="2:63" s="1" customFormat="1" ht="22.9" customHeight="1">
      <c r="B91" s="33"/>
      <c r="C91" s="62" t="s">
        <v>180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506.79458066000007</v>
      </c>
      <c r="S91" s="51"/>
      <c r="T91" s="118">
        <f>T92</f>
        <v>316.83644</v>
      </c>
      <c r="AT91" s="18" t="s">
        <v>71</v>
      </c>
      <c r="AU91" s="18" t="s">
        <v>160</v>
      </c>
      <c r="BK91" s="119">
        <f>BK92</f>
        <v>0</v>
      </c>
    </row>
    <row r="92" spans="2:63" s="11" customFormat="1" ht="25.9" customHeight="1">
      <c r="B92" s="120"/>
      <c r="D92" s="121" t="s">
        <v>71</v>
      </c>
      <c r="E92" s="122" t="s">
        <v>181</v>
      </c>
      <c r="F92" s="122" t="s">
        <v>182</v>
      </c>
      <c r="I92" s="123"/>
      <c r="J92" s="124">
        <f>BK92</f>
        <v>0</v>
      </c>
      <c r="L92" s="120"/>
      <c r="M92" s="125"/>
      <c r="P92" s="126">
        <f>P93+P125+P207+P263+P315</f>
        <v>0</v>
      </c>
      <c r="R92" s="126">
        <f>R93+R125+R207+R263+R315</f>
        <v>506.79458066000007</v>
      </c>
      <c r="T92" s="127">
        <f>T93+T125+T207+T263+T315</f>
        <v>316.83644</v>
      </c>
      <c r="AR92" s="121" t="s">
        <v>76</v>
      </c>
      <c r="AT92" s="128" t="s">
        <v>71</v>
      </c>
      <c r="AU92" s="128" t="s">
        <v>72</v>
      </c>
      <c r="AY92" s="121" t="s">
        <v>183</v>
      </c>
      <c r="BK92" s="129">
        <f>BK93+BK125+BK207+BK263+BK315</f>
        <v>0</v>
      </c>
    </row>
    <row r="93" spans="2:63" s="11" customFormat="1" ht="22.9" customHeight="1">
      <c r="B93" s="120"/>
      <c r="D93" s="121" t="s">
        <v>71</v>
      </c>
      <c r="E93" s="130" t="s">
        <v>76</v>
      </c>
      <c r="F93" s="130" t="s">
        <v>184</v>
      </c>
      <c r="I93" s="123"/>
      <c r="J93" s="131">
        <f>BK93</f>
        <v>0</v>
      </c>
      <c r="L93" s="120"/>
      <c r="M93" s="125"/>
      <c r="P93" s="126">
        <f>SUM(P94:P124)</f>
        <v>0</v>
      </c>
      <c r="R93" s="126">
        <f>SUM(R94:R124)</f>
        <v>0</v>
      </c>
      <c r="T93" s="127">
        <f>SUM(T94:T124)</f>
        <v>316.83644</v>
      </c>
      <c r="AR93" s="121" t="s">
        <v>76</v>
      </c>
      <c r="AT93" s="128" t="s">
        <v>71</v>
      </c>
      <c r="AU93" s="128" t="s">
        <v>76</v>
      </c>
      <c r="AY93" s="121" t="s">
        <v>183</v>
      </c>
      <c r="BK93" s="129">
        <f>SUM(BK94:BK124)</f>
        <v>0</v>
      </c>
    </row>
    <row r="94" spans="2:65" s="1" customFormat="1" ht="16.5" customHeight="1">
      <c r="B94" s="132"/>
      <c r="C94" s="133" t="s">
        <v>76</v>
      </c>
      <c r="D94" s="133" t="s">
        <v>185</v>
      </c>
      <c r="E94" s="134" t="s">
        <v>228</v>
      </c>
      <c r="F94" s="135" t="s">
        <v>229</v>
      </c>
      <c r="G94" s="136" t="s">
        <v>188</v>
      </c>
      <c r="H94" s="137">
        <v>91.67</v>
      </c>
      <c r="I94" s="138"/>
      <c r="J94" s="139">
        <f>ROUND(I94*H94,2)</f>
        <v>0</v>
      </c>
      <c r="K94" s="135" t="s">
        <v>189</v>
      </c>
      <c r="L94" s="33"/>
      <c r="M94" s="140" t="s">
        <v>3</v>
      </c>
      <c r="N94" s="141" t="s">
        <v>43</v>
      </c>
      <c r="P94" s="142">
        <f>O94*H94</f>
        <v>0</v>
      </c>
      <c r="Q94" s="142">
        <v>0</v>
      </c>
      <c r="R94" s="142">
        <f>Q94*H94</f>
        <v>0</v>
      </c>
      <c r="S94" s="142">
        <v>0.22</v>
      </c>
      <c r="T94" s="143">
        <f>S94*H94</f>
        <v>20.1674</v>
      </c>
      <c r="AR94" s="144" t="s">
        <v>127</v>
      </c>
      <c r="AT94" s="144" t="s">
        <v>185</v>
      </c>
      <c r="AU94" s="144" t="s">
        <v>80</v>
      </c>
      <c r="AY94" s="18" t="s">
        <v>183</v>
      </c>
      <c r="BE94" s="145">
        <f>IF(N94="základní",J94,0)</f>
        <v>0</v>
      </c>
      <c r="BF94" s="145">
        <f>IF(N94="snížená",J94,0)</f>
        <v>0</v>
      </c>
      <c r="BG94" s="145">
        <f>IF(N94="zákl. přenesená",J94,0)</f>
        <v>0</v>
      </c>
      <c r="BH94" s="145">
        <f>IF(N94="sníž. přenesená",J94,0)</f>
        <v>0</v>
      </c>
      <c r="BI94" s="145">
        <f>IF(N94="nulová",J94,0)</f>
        <v>0</v>
      </c>
      <c r="BJ94" s="18" t="s">
        <v>76</v>
      </c>
      <c r="BK94" s="145">
        <f>ROUND(I94*H94,2)</f>
        <v>0</v>
      </c>
      <c r="BL94" s="18" t="s">
        <v>127</v>
      </c>
      <c r="BM94" s="144" t="s">
        <v>230</v>
      </c>
    </row>
    <row r="95" spans="2:47" s="1" customFormat="1" ht="19.5">
      <c r="B95" s="33"/>
      <c r="D95" s="146" t="s">
        <v>191</v>
      </c>
      <c r="F95" s="147" t="s">
        <v>231</v>
      </c>
      <c r="I95" s="148"/>
      <c r="L95" s="33"/>
      <c r="M95" s="149"/>
      <c r="T95" s="54"/>
      <c r="AT95" s="18" t="s">
        <v>191</v>
      </c>
      <c r="AU95" s="18" t="s">
        <v>80</v>
      </c>
    </row>
    <row r="96" spans="2:47" s="1" customFormat="1" ht="12">
      <c r="B96" s="33"/>
      <c r="D96" s="150" t="s">
        <v>193</v>
      </c>
      <c r="F96" s="151" t="s">
        <v>232</v>
      </c>
      <c r="I96" s="148"/>
      <c r="L96" s="33"/>
      <c r="M96" s="149"/>
      <c r="T96" s="54"/>
      <c r="AT96" s="18" t="s">
        <v>193</v>
      </c>
      <c r="AU96" s="18" t="s">
        <v>80</v>
      </c>
    </row>
    <row r="97" spans="2:51" s="12" customFormat="1" ht="12">
      <c r="B97" s="153"/>
      <c r="D97" s="146" t="s">
        <v>197</v>
      </c>
      <c r="E97" s="154" t="s">
        <v>3</v>
      </c>
      <c r="F97" s="155" t="s">
        <v>241</v>
      </c>
      <c r="H97" s="154" t="s">
        <v>3</v>
      </c>
      <c r="I97" s="156"/>
      <c r="L97" s="153"/>
      <c r="M97" s="157"/>
      <c r="T97" s="158"/>
      <c r="AT97" s="154" t="s">
        <v>197</v>
      </c>
      <c r="AU97" s="154" t="s">
        <v>80</v>
      </c>
      <c r="AV97" s="12" t="s">
        <v>76</v>
      </c>
      <c r="AW97" s="12" t="s">
        <v>31</v>
      </c>
      <c r="AX97" s="12" t="s">
        <v>72</v>
      </c>
      <c r="AY97" s="154" t="s">
        <v>183</v>
      </c>
    </row>
    <row r="98" spans="2:51" s="13" customFormat="1" ht="12">
      <c r="B98" s="159"/>
      <c r="D98" s="146" t="s">
        <v>197</v>
      </c>
      <c r="E98" s="160" t="s">
        <v>3</v>
      </c>
      <c r="F98" s="161" t="s">
        <v>1116</v>
      </c>
      <c r="H98" s="162">
        <v>91.67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31</v>
      </c>
      <c r="AX98" s="13" t="s">
        <v>76</v>
      </c>
      <c r="AY98" s="160" t="s">
        <v>183</v>
      </c>
    </row>
    <row r="99" spans="2:65" s="1" customFormat="1" ht="16.5" customHeight="1">
      <c r="B99" s="132"/>
      <c r="C99" s="133" t="s">
        <v>80</v>
      </c>
      <c r="D99" s="133" t="s">
        <v>185</v>
      </c>
      <c r="E99" s="134" t="s">
        <v>1023</v>
      </c>
      <c r="F99" s="135" t="s">
        <v>1024</v>
      </c>
      <c r="G99" s="136" t="s">
        <v>188</v>
      </c>
      <c r="H99" s="137">
        <v>393.93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0.17</v>
      </c>
      <c r="T99" s="143">
        <f>S99*H99</f>
        <v>66.9681</v>
      </c>
      <c r="AR99" s="144" t="s">
        <v>127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127</v>
      </c>
      <c r="BM99" s="144" t="s">
        <v>1117</v>
      </c>
    </row>
    <row r="100" spans="2:47" s="1" customFormat="1" ht="19.5">
      <c r="B100" s="33"/>
      <c r="D100" s="146" t="s">
        <v>191</v>
      </c>
      <c r="F100" s="147" t="s">
        <v>1026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1027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51" s="12" customFormat="1" ht="12">
      <c r="B102" s="153"/>
      <c r="D102" s="146" t="s">
        <v>197</v>
      </c>
      <c r="E102" s="154" t="s">
        <v>3</v>
      </c>
      <c r="F102" s="155" t="s">
        <v>212</v>
      </c>
      <c r="H102" s="154" t="s">
        <v>3</v>
      </c>
      <c r="I102" s="156"/>
      <c r="L102" s="153"/>
      <c r="M102" s="157"/>
      <c r="T102" s="158"/>
      <c r="AT102" s="154" t="s">
        <v>197</v>
      </c>
      <c r="AU102" s="154" t="s">
        <v>80</v>
      </c>
      <c r="AV102" s="12" t="s">
        <v>76</v>
      </c>
      <c r="AW102" s="12" t="s">
        <v>31</v>
      </c>
      <c r="AX102" s="12" t="s">
        <v>72</v>
      </c>
      <c r="AY102" s="154" t="s">
        <v>183</v>
      </c>
    </row>
    <row r="103" spans="2:51" s="13" customFormat="1" ht="12">
      <c r="B103" s="159"/>
      <c r="D103" s="146" t="s">
        <v>197</v>
      </c>
      <c r="E103" s="160" t="s">
        <v>3</v>
      </c>
      <c r="F103" s="161" t="s">
        <v>1118</v>
      </c>
      <c r="H103" s="162">
        <v>393.93</v>
      </c>
      <c r="I103" s="163"/>
      <c r="L103" s="159"/>
      <c r="M103" s="164"/>
      <c r="T103" s="165"/>
      <c r="AT103" s="160" t="s">
        <v>197</v>
      </c>
      <c r="AU103" s="160" t="s">
        <v>80</v>
      </c>
      <c r="AV103" s="13" t="s">
        <v>80</v>
      </c>
      <c r="AW103" s="13" t="s">
        <v>31</v>
      </c>
      <c r="AX103" s="13" t="s">
        <v>76</v>
      </c>
      <c r="AY103" s="160" t="s">
        <v>183</v>
      </c>
    </row>
    <row r="104" spans="2:65" s="1" customFormat="1" ht="16.5" customHeight="1">
      <c r="B104" s="132"/>
      <c r="C104" s="133" t="s">
        <v>116</v>
      </c>
      <c r="D104" s="133" t="s">
        <v>185</v>
      </c>
      <c r="E104" s="134" t="s">
        <v>1028</v>
      </c>
      <c r="F104" s="135" t="s">
        <v>1029</v>
      </c>
      <c r="G104" s="136" t="s">
        <v>188</v>
      </c>
      <c r="H104" s="137">
        <v>393.93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0.24</v>
      </c>
      <c r="T104" s="143">
        <f>S104*H104</f>
        <v>94.5432</v>
      </c>
      <c r="AR104" s="144" t="s">
        <v>127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127</v>
      </c>
      <c r="BM104" s="144" t="s">
        <v>1119</v>
      </c>
    </row>
    <row r="105" spans="2:47" s="1" customFormat="1" ht="19.5">
      <c r="B105" s="33"/>
      <c r="D105" s="146" t="s">
        <v>191</v>
      </c>
      <c r="F105" s="147" t="s">
        <v>1030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1031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51" s="12" customFormat="1" ht="12">
      <c r="B107" s="153"/>
      <c r="D107" s="146" t="s">
        <v>197</v>
      </c>
      <c r="E107" s="154" t="s">
        <v>3</v>
      </c>
      <c r="F107" s="155" t="s">
        <v>225</v>
      </c>
      <c r="H107" s="154" t="s">
        <v>3</v>
      </c>
      <c r="I107" s="156"/>
      <c r="L107" s="153"/>
      <c r="M107" s="157"/>
      <c r="T107" s="158"/>
      <c r="AT107" s="154" t="s">
        <v>197</v>
      </c>
      <c r="AU107" s="154" t="s">
        <v>80</v>
      </c>
      <c r="AV107" s="12" t="s">
        <v>76</v>
      </c>
      <c r="AW107" s="12" t="s">
        <v>31</v>
      </c>
      <c r="AX107" s="12" t="s">
        <v>72</v>
      </c>
      <c r="AY107" s="154" t="s">
        <v>183</v>
      </c>
    </row>
    <row r="108" spans="2:51" s="13" customFormat="1" ht="12">
      <c r="B108" s="159"/>
      <c r="D108" s="146" t="s">
        <v>197</v>
      </c>
      <c r="E108" s="160" t="s">
        <v>3</v>
      </c>
      <c r="F108" s="161" t="s">
        <v>1118</v>
      </c>
      <c r="H108" s="162">
        <v>393.93</v>
      </c>
      <c r="I108" s="163"/>
      <c r="L108" s="159"/>
      <c r="M108" s="164"/>
      <c r="T108" s="165"/>
      <c r="AT108" s="160" t="s">
        <v>197</v>
      </c>
      <c r="AU108" s="160" t="s">
        <v>80</v>
      </c>
      <c r="AV108" s="13" t="s">
        <v>80</v>
      </c>
      <c r="AW108" s="13" t="s">
        <v>31</v>
      </c>
      <c r="AX108" s="13" t="s">
        <v>76</v>
      </c>
      <c r="AY108" s="160" t="s">
        <v>183</v>
      </c>
    </row>
    <row r="109" spans="2:65" s="1" customFormat="1" ht="16.5" customHeight="1">
      <c r="B109" s="132"/>
      <c r="C109" s="133" t="s">
        <v>127</v>
      </c>
      <c r="D109" s="133" t="s">
        <v>185</v>
      </c>
      <c r="E109" s="134" t="s">
        <v>1120</v>
      </c>
      <c r="F109" s="135" t="s">
        <v>1121</v>
      </c>
      <c r="G109" s="136" t="s">
        <v>188</v>
      </c>
      <c r="H109" s="137">
        <v>393.93</v>
      </c>
      <c r="I109" s="138"/>
      <c r="J109" s="139">
        <f>ROUND(I109*H109,2)</f>
        <v>0</v>
      </c>
      <c r="K109" s="135" t="s">
        <v>189</v>
      </c>
      <c r="L109" s="33"/>
      <c r="M109" s="140" t="s">
        <v>3</v>
      </c>
      <c r="N109" s="141" t="s">
        <v>43</v>
      </c>
      <c r="P109" s="142">
        <f>O109*H109</f>
        <v>0</v>
      </c>
      <c r="Q109" s="142">
        <v>0</v>
      </c>
      <c r="R109" s="142">
        <f>Q109*H109</f>
        <v>0</v>
      </c>
      <c r="S109" s="142">
        <v>0.098</v>
      </c>
      <c r="T109" s="143">
        <f>S109*H109</f>
        <v>38.60514</v>
      </c>
      <c r="AR109" s="144" t="s">
        <v>127</v>
      </c>
      <c r="AT109" s="144" t="s">
        <v>185</v>
      </c>
      <c r="AU109" s="144" t="s">
        <v>80</v>
      </c>
      <c r="AY109" s="18" t="s">
        <v>183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76</v>
      </c>
      <c r="BK109" s="145">
        <f>ROUND(I109*H109,2)</f>
        <v>0</v>
      </c>
      <c r="BL109" s="18" t="s">
        <v>127</v>
      </c>
      <c r="BM109" s="144" t="s">
        <v>1122</v>
      </c>
    </row>
    <row r="110" spans="2:47" s="1" customFormat="1" ht="19.5">
      <c r="B110" s="33"/>
      <c r="D110" s="146" t="s">
        <v>191</v>
      </c>
      <c r="F110" s="147" t="s">
        <v>1123</v>
      </c>
      <c r="I110" s="148"/>
      <c r="L110" s="33"/>
      <c r="M110" s="149"/>
      <c r="T110" s="54"/>
      <c r="AT110" s="18" t="s">
        <v>191</v>
      </c>
      <c r="AU110" s="18" t="s">
        <v>80</v>
      </c>
    </row>
    <row r="111" spans="2:47" s="1" customFormat="1" ht="12">
      <c r="B111" s="33"/>
      <c r="D111" s="150" t="s">
        <v>193</v>
      </c>
      <c r="F111" s="151" t="s">
        <v>1124</v>
      </c>
      <c r="I111" s="148"/>
      <c r="L111" s="33"/>
      <c r="M111" s="149"/>
      <c r="T111" s="54"/>
      <c r="AT111" s="18" t="s">
        <v>193</v>
      </c>
      <c r="AU111" s="18" t="s">
        <v>80</v>
      </c>
    </row>
    <row r="112" spans="2:51" s="12" customFormat="1" ht="12">
      <c r="B112" s="153"/>
      <c r="D112" s="146" t="s">
        <v>197</v>
      </c>
      <c r="E112" s="154" t="s">
        <v>3</v>
      </c>
      <c r="F112" s="155" t="s">
        <v>1125</v>
      </c>
      <c r="H112" s="154" t="s">
        <v>3</v>
      </c>
      <c r="I112" s="156"/>
      <c r="L112" s="153"/>
      <c r="M112" s="157"/>
      <c r="T112" s="158"/>
      <c r="AT112" s="154" t="s">
        <v>197</v>
      </c>
      <c r="AU112" s="154" t="s">
        <v>80</v>
      </c>
      <c r="AV112" s="12" t="s">
        <v>76</v>
      </c>
      <c r="AW112" s="12" t="s">
        <v>31</v>
      </c>
      <c r="AX112" s="12" t="s">
        <v>72</v>
      </c>
      <c r="AY112" s="154" t="s">
        <v>183</v>
      </c>
    </row>
    <row r="113" spans="2:51" s="13" customFormat="1" ht="12">
      <c r="B113" s="159"/>
      <c r="D113" s="146" t="s">
        <v>197</v>
      </c>
      <c r="E113" s="160" t="s">
        <v>3</v>
      </c>
      <c r="F113" s="161" t="s">
        <v>1118</v>
      </c>
      <c r="H113" s="162">
        <v>393.93</v>
      </c>
      <c r="I113" s="163"/>
      <c r="L113" s="159"/>
      <c r="M113" s="164"/>
      <c r="T113" s="165"/>
      <c r="AT113" s="160" t="s">
        <v>197</v>
      </c>
      <c r="AU113" s="160" t="s">
        <v>80</v>
      </c>
      <c r="AV113" s="13" t="s">
        <v>80</v>
      </c>
      <c r="AW113" s="13" t="s">
        <v>31</v>
      </c>
      <c r="AX113" s="13" t="s">
        <v>76</v>
      </c>
      <c r="AY113" s="160" t="s">
        <v>183</v>
      </c>
    </row>
    <row r="114" spans="2:65" s="1" customFormat="1" ht="16.5" customHeight="1">
      <c r="B114" s="132"/>
      <c r="C114" s="133" t="s">
        <v>138</v>
      </c>
      <c r="D114" s="133" t="s">
        <v>185</v>
      </c>
      <c r="E114" s="134" t="s">
        <v>246</v>
      </c>
      <c r="F114" s="135" t="s">
        <v>247</v>
      </c>
      <c r="G114" s="136" t="s">
        <v>248</v>
      </c>
      <c r="H114" s="137">
        <v>332.94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0.29</v>
      </c>
      <c r="T114" s="143">
        <f>S114*H114</f>
        <v>96.5526</v>
      </c>
      <c r="AR114" s="144" t="s">
        <v>127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127</v>
      </c>
      <c r="BM114" s="144" t="s">
        <v>249</v>
      </c>
    </row>
    <row r="115" spans="2:47" s="1" customFormat="1" ht="19.5">
      <c r="B115" s="33"/>
      <c r="D115" s="146" t="s">
        <v>191</v>
      </c>
      <c r="F115" s="147" t="s">
        <v>250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251</v>
      </c>
      <c r="I116" s="148"/>
      <c r="L116" s="33"/>
      <c r="M116" s="149"/>
      <c r="T116" s="54"/>
      <c r="AT116" s="18" t="s">
        <v>193</v>
      </c>
      <c r="AU116" s="18" t="s">
        <v>80</v>
      </c>
    </row>
    <row r="117" spans="2:51" s="12" customFormat="1" ht="12">
      <c r="B117" s="153"/>
      <c r="D117" s="146" t="s">
        <v>197</v>
      </c>
      <c r="E117" s="154" t="s">
        <v>3</v>
      </c>
      <c r="F117" s="155" t="s">
        <v>252</v>
      </c>
      <c r="H117" s="154" t="s">
        <v>3</v>
      </c>
      <c r="I117" s="156"/>
      <c r="L117" s="153"/>
      <c r="M117" s="157"/>
      <c r="T117" s="158"/>
      <c r="AT117" s="154" t="s">
        <v>197</v>
      </c>
      <c r="AU117" s="154" t="s">
        <v>80</v>
      </c>
      <c r="AV117" s="12" t="s">
        <v>76</v>
      </c>
      <c r="AW117" s="12" t="s">
        <v>31</v>
      </c>
      <c r="AX117" s="12" t="s">
        <v>72</v>
      </c>
      <c r="AY117" s="154" t="s">
        <v>183</v>
      </c>
    </row>
    <row r="118" spans="2:51" s="13" customFormat="1" ht="12">
      <c r="B118" s="159"/>
      <c r="D118" s="146" t="s">
        <v>197</v>
      </c>
      <c r="E118" s="160" t="s">
        <v>3</v>
      </c>
      <c r="F118" s="161" t="s">
        <v>1126</v>
      </c>
      <c r="H118" s="162">
        <v>332.94</v>
      </c>
      <c r="I118" s="163"/>
      <c r="L118" s="159"/>
      <c r="M118" s="164"/>
      <c r="T118" s="165"/>
      <c r="AT118" s="160" t="s">
        <v>197</v>
      </c>
      <c r="AU118" s="160" t="s">
        <v>80</v>
      </c>
      <c r="AV118" s="13" t="s">
        <v>80</v>
      </c>
      <c r="AW118" s="13" t="s">
        <v>31</v>
      </c>
      <c r="AX118" s="13" t="s">
        <v>76</v>
      </c>
      <c r="AY118" s="160" t="s">
        <v>183</v>
      </c>
    </row>
    <row r="119" spans="2:65" s="1" customFormat="1" ht="16.5" customHeight="1">
      <c r="B119" s="132"/>
      <c r="C119" s="133" t="s">
        <v>227</v>
      </c>
      <c r="D119" s="133" t="s">
        <v>185</v>
      </c>
      <c r="E119" s="134" t="s">
        <v>330</v>
      </c>
      <c r="F119" s="135" t="s">
        <v>331</v>
      </c>
      <c r="G119" s="136" t="s">
        <v>188</v>
      </c>
      <c r="H119" s="137">
        <v>510.04</v>
      </c>
      <c r="I119" s="138"/>
      <c r="J119" s="139">
        <f>ROUND(I119*H119,2)</f>
        <v>0</v>
      </c>
      <c r="K119" s="135" t="s">
        <v>189</v>
      </c>
      <c r="L119" s="33"/>
      <c r="M119" s="140" t="s">
        <v>3</v>
      </c>
      <c r="N119" s="141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127</v>
      </c>
      <c r="AT119" s="144" t="s">
        <v>185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127</v>
      </c>
      <c r="BM119" s="144" t="s">
        <v>332</v>
      </c>
    </row>
    <row r="120" spans="2:47" s="1" customFormat="1" ht="12">
      <c r="B120" s="33"/>
      <c r="D120" s="146" t="s">
        <v>191</v>
      </c>
      <c r="F120" s="147" t="s">
        <v>333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2">
      <c r="B121" s="33"/>
      <c r="D121" s="150" t="s">
        <v>193</v>
      </c>
      <c r="F121" s="151" t="s">
        <v>334</v>
      </c>
      <c r="I121" s="148"/>
      <c r="L121" s="33"/>
      <c r="M121" s="149"/>
      <c r="T121" s="54"/>
      <c r="AT121" s="18" t="s">
        <v>193</v>
      </c>
      <c r="AU121" s="18" t="s">
        <v>80</v>
      </c>
    </row>
    <row r="122" spans="2:51" s="13" customFormat="1" ht="12">
      <c r="B122" s="159"/>
      <c r="D122" s="146" t="s">
        <v>197</v>
      </c>
      <c r="E122" s="160" t="s">
        <v>3</v>
      </c>
      <c r="F122" s="161" t="s">
        <v>1127</v>
      </c>
      <c r="H122" s="162">
        <v>5.9</v>
      </c>
      <c r="I122" s="163"/>
      <c r="L122" s="159"/>
      <c r="M122" s="164"/>
      <c r="T122" s="165"/>
      <c r="AT122" s="160" t="s">
        <v>197</v>
      </c>
      <c r="AU122" s="160" t="s">
        <v>80</v>
      </c>
      <c r="AV122" s="13" t="s">
        <v>80</v>
      </c>
      <c r="AW122" s="13" t="s">
        <v>31</v>
      </c>
      <c r="AX122" s="13" t="s">
        <v>72</v>
      </c>
      <c r="AY122" s="160" t="s">
        <v>183</v>
      </c>
    </row>
    <row r="123" spans="2:51" s="13" customFormat="1" ht="12">
      <c r="B123" s="159"/>
      <c r="D123" s="146" t="s">
        <v>197</v>
      </c>
      <c r="E123" s="160" t="s">
        <v>3</v>
      </c>
      <c r="F123" s="161" t="s">
        <v>1128</v>
      </c>
      <c r="H123" s="162">
        <v>504.14</v>
      </c>
      <c r="I123" s="163"/>
      <c r="L123" s="159"/>
      <c r="M123" s="164"/>
      <c r="T123" s="165"/>
      <c r="AT123" s="160" t="s">
        <v>197</v>
      </c>
      <c r="AU123" s="160" t="s">
        <v>80</v>
      </c>
      <c r="AV123" s="13" t="s">
        <v>80</v>
      </c>
      <c r="AW123" s="13" t="s">
        <v>31</v>
      </c>
      <c r="AX123" s="13" t="s">
        <v>72</v>
      </c>
      <c r="AY123" s="160" t="s">
        <v>183</v>
      </c>
    </row>
    <row r="124" spans="2:51" s="14" customFormat="1" ht="12">
      <c r="B124" s="166"/>
      <c r="D124" s="146" t="s">
        <v>197</v>
      </c>
      <c r="E124" s="167" t="s">
        <v>3</v>
      </c>
      <c r="F124" s="168" t="s">
        <v>226</v>
      </c>
      <c r="H124" s="169">
        <v>510.03999999999996</v>
      </c>
      <c r="I124" s="170"/>
      <c r="L124" s="166"/>
      <c r="M124" s="171"/>
      <c r="T124" s="172"/>
      <c r="AT124" s="167" t="s">
        <v>197</v>
      </c>
      <c r="AU124" s="167" t="s">
        <v>80</v>
      </c>
      <c r="AV124" s="14" t="s">
        <v>127</v>
      </c>
      <c r="AW124" s="14" t="s">
        <v>31</v>
      </c>
      <c r="AX124" s="14" t="s">
        <v>76</v>
      </c>
      <c r="AY124" s="167" t="s">
        <v>183</v>
      </c>
    </row>
    <row r="125" spans="2:63" s="11" customFormat="1" ht="22.9" customHeight="1">
      <c r="B125" s="120"/>
      <c r="D125" s="121" t="s">
        <v>71</v>
      </c>
      <c r="E125" s="130" t="s">
        <v>138</v>
      </c>
      <c r="F125" s="130" t="s">
        <v>351</v>
      </c>
      <c r="I125" s="123"/>
      <c r="J125" s="131">
        <f>BK125</f>
        <v>0</v>
      </c>
      <c r="L125" s="120"/>
      <c r="M125" s="125"/>
      <c r="P125" s="126">
        <f>SUM(P126:P206)</f>
        <v>0</v>
      </c>
      <c r="R125" s="126">
        <f>SUM(R126:R206)</f>
        <v>334.5823867000001</v>
      </c>
      <c r="T125" s="127">
        <f>SUM(T126:T206)</f>
        <v>0</v>
      </c>
      <c r="AR125" s="121" t="s">
        <v>76</v>
      </c>
      <c r="AT125" s="128" t="s">
        <v>71</v>
      </c>
      <c r="AU125" s="128" t="s">
        <v>76</v>
      </c>
      <c r="AY125" s="121" t="s">
        <v>183</v>
      </c>
      <c r="BK125" s="129">
        <f>SUM(BK126:BK206)</f>
        <v>0</v>
      </c>
    </row>
    <row r="126" spans="2:65" s="1" customFormat="1" ht="16.5" customHeight="1">
      <c r="B126" s="132"/>
      <c r="C126" s="133" t="s">
        <v>235</v>
      </c>
      <c r="D126" s="133" t="s">
        <v>185</v>
      </c>
      <c r="E126" s="134" t="s">
        <v>353</v>
      </c>
      <c r="F126" s="135" t="s">
        <v>354</v>
      </c>
      <c r="G126" s="136" t="s">
        <v>188</v>
      </c>
      <c r="H126" s="137">
        <v>2.38</v>
      </c>
      <c r="I126" s="138"/>
      <c r="J126" s="139">
        <f>ROUND(I126*H126,2)</f>
        <v>0</v>
      </c>
      <c r="K126" s="135" t="s">
        <v>189</v>
      </c>
      <c r="L126" s="33"/>
      <c r="M126" s="140" t="s">
        <v>3</v>
      </c>
      <c r="N126" s="141" t="s">
        <v>43</v>
      </c>
      <c r="P126" s="142">
        <f>O126*H126</f>
        <v>0</v>
      </c>
      <c r="Q126" s="142">
        <v>0.345</v>
      </c>
      <c r="R126" s="142">
        <f>Q126*H126</f>
        <v>0.8210999999999999</v>
      </c>
      <c r="S126" s="142">
        <v>0</v>
      </c>
      <c r="T126" s="143">
        <f>S126*H126</f>
        <v>0</v>
      </c>
      <c r="AR126" s="144" t="s">
        <v>127</v>
      </c>
      <c r="AT126" s="144" t="s">
        <v>185</v>
      </c>
      <c r="AU126" s="144" t="s">
        <v>80</v>
      </c>
      <c r="AY126" s="18" t="s">
        <v>183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76</v>
      </c>
      <c r="BK126" s="145">
        <f>ROUND(I126*H126,2)</f>
        <v>0</v>
      </c>
      <c r="BL126" s="18" t="s">
        <v>127</v>
      </c>
      <c r="BM126" s="144" t="s">
        <v>355</v>
      </c>
    </row>
    <row r="127" spans="2:47" s="1" customFormat="1" ht="12">
      <c r="B127" s="33"/>
      <c r="D127" s="146" t="s">
        <v>191</v>
      </c>
      <c r="F127" s="147" t="s">
        <v>356</v>
      </c>
      <c r="I127" s="148"/>
      <c r="L127" s="33"/>
      <c r="M127" s="149"/>
      <c r="T127" s="54"/>
      <c r="AT127" s="18" t="s">
        <v>191</v>
      </c>
      <c r="AU127" s="18" t="s">
        <v>80</v>
      </c>
    </row>
    <row r="128" spans="2:47" s="1" customFormat="1" ht="12">
      <c r="B128" s="33"/>
      <c r="D128" s="150" t="s">
        <v>193</v>
      </c>
      <c r="F128" s="151" t="s">
        <v>357</v>
      </c>
      <c r="I128" s="148"/>
      <c r="L128" s="33"/>
      <c r="M128" s="149"/>
      <c r="T128" s="54"/>
      <c r="AT128" s="18" t="s">
        <v>193</v>
      </c>
      <c r="AU128" s="18" t="s">
        <v>80</v>
      </c>
    </row>
    <row r="129" spans="2:51" s="12" customFormat="1" ht="12">
      <c r="B129" s="153"/>
      <c r="D129" s="146" t="s">
        <v>197</v>
      </c>
      <c r="E129" s="154" t="s">
        <v>3</v>
      </c>
      <c r="F129" s="155" t="s">
        <v>1129</v>
      </c>
      <c r="H129" s="154" t="s">
        <v>3</v>
      </c>
      <c r="I129" s="156"/>
      <c r="L129" s="153"/>
      <c r="M129" s="157"/>
      <c r="T129" s="158"/>
      <c r="AT129" s="154" t="s">
        <v>197</v>
      </c>
      <c r="AU129" s="154" t="s">
        <v>80</v>
      </c>
      <c r="AV129" s="12" t="s">
        <v>76</v>
      </c>
      <c r="AW129" s="12" t="s">
        <v>31</v>
      </c>
      <c r="AX129" s="12" t="s">
        <v>72</v>
      </c>
      <c r="AY129" s="154" t="s">
        <v>183</v>
      </c>
    </row>
    <row r="130" spans="2:51" s="13" customFormat="1" ht="12">
      <c r="B130" s="159"/>
      <c r="D130" s="146" t="s">
        <v>197</v>
      </c>
      <c r="E130" s="160" t="s">
        <v>3</v>
      </c>
      <c r="F130" s="161" t="s">
        <v>1130</v>
      </c>
      <c r="H130" s="162">
        <v>2.38</v>
      </c>
      <c r="I130" s="163"/>
      <c r="L130" s="159"/>
      <c r="M130" s="164"/>
      <c r="T130" s="165"/>
      <c r="AT130" s="160" t="s">
        <v>197</v>
      </c>
      <c r="AU130" s="160" t="s">
        <v>80</v>
      </c>
      <c r="AV130" s="13" t="s">
        <v>80</v>
      </c>
      <c r="AW130" s="13" t="s">
        <v>31</v>
      </c>
      <c r="AX130" s="13" t="s">
        <v>76</v>
      </c>
      <c r="AY130" s="160" t="s">
        <v>183</v>
      </c>
    </row>
    <row r="131" spans="2:65" s="1" customFormat="1" ht="16.5" customHeight="1">
      <c r="B131" s="132"/>
      <c r="C131" s="133" t="s">
        <v>245</v>
      </c>
      <c r="D131" s="133" t="s">
        <v>185</v>
      </c>
      <c r="E131" s="134" t="s">
        <v>360</v>
      </c>
      <c r="F131" s="135" t="s">
        <v>361</v>
      </c>
      <c r="G131" s="136" t="s">
        <v>188</v>
      </c>
      <c r="H131" s="137">
        <v>408.42</v>
      </c>
      <c r="I131" s="138"/>
      <c r="J131" s="139">
        <f>ROUND(I131*H131,2)</f>
        <v>0</v>
      </c>
      <c r="K131" s="135" t="s">
        <v>189</v>
      </c>
      <c r="L131" s="33"/>
      <c r="M131" s="140" t="s">
        <v>3</v>
      </c>
      <c r="N131" s="141" t="s">
        <v>43</v>
      </c>
      <c r="P131" s="142">
        <f>O131*H131</f>
        <v>0</v>
      </c>
      <c r="Q131" s="142">
        <v>0.345</v>
      </c>
      <c r="R131" s="142">
        <f>Q131*H131</f>
        <v>140.9049</v>
      </c>
      <c r="S131" s="142">
        <v>0</v>
      </c>
      <c r="T131" s="143">
        <f>S131*H131</f>
        <v>0</v>
      </c>
      <c r="AR131" s="144" t="s">
        <v>127</v>
      </c>
      <c r="AT131" s="144" t="s">
        <v>185</v>
      </c>
      <c r="AU131" s="144" t="s">
        <v>80</v>
      </c>
      <c r="AY131" s="18" t="s">
        <v>183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8" t="s">
        <v>76</v>
      </c>
      <c r="BK131" s="145">
        <f>ROUND(I131*H131,2)</f>
        <v>0</v>
      </c>
      <c r="BL131" s="18" t="s">
        <v>127</v>
      </c>
      <c r="BM131" s="144" t="s">
        <v>362</v>
      </c>
    </row>
    <row r="132" spans="2:47" s="1" customFormat="1" ht="12">
      <c r="B132" s="33"/>
      <c r="D132" s="146" t="s">
        <v>191</v>
      </c>
      <c r="F132" s="147" t="s">
        <v>363</v>
      </c>
      <c r="I132" s="148"/>
      <c r="L132" s="33"/>
      <c r="M132" s="149"/>
      <c r="T132" s="54"/>
      <c r="AT132" s="18" t="s">
        <v>191</v>
      </c>
      <c r="AU132" s="18" t="s">
        <v>80</v>
      </c>
    </row>
    <row r="133" spans="2:47" s="1" customFormat="1" ht="12">
      <c r="B133" s="33"/>
      <c r="D133" s="150" t="s">
        <v>193</v>
      </c>
      <c r="F133" s="151" t="s">
        <v>364</v>
      </c>
      <c r="I133" s="148"/>
      <c r="L133" s="33"/>
      <c r="M133" s="149"/>
      <c r="T133" s="54"/>
      <c r="AT133" s="18" t="s">
        <v>193</v>
      </c>
      <c r="AU133" s="18" t="s">
        <v>80</v>
      </c>
    </row>
    <row r="134" spans="2:51" s="13" customFormat="1" ht="12">
      <c r="B134" s="159"/>
      <c r="D134" s="146" t="s">
        <v>197</v>
      </c>
      <c r="E134" s="160" t="s">
        <v>3</v>
      </c>
      <c r="F134" s="161" t="s">
        <v>1131</v>
      </c>
      <c r="H134" s="162">
        <v>408.42</v>
      </c>
      <c r="I134" s="163"/>
      <c r="L134" s="159"/>
      <c r="M134" s="164"/>
      <c r="T134" s="165"/>
      <c r="AT134" s="160" t="s">
        <v>197</v>
      </c>
      <c r="AU134" s="160" t="s">
        <v>80</v>
      </c>
      <c r="AV134" s="13" t="s">
        <v>80</v>
      </c>
      <c r="AW134" s="13" t="s">
        <v>31</v>
      </c>
      <c r="AX134" s="13" t="s">
        <v>76</v>
      </c>
      <c r="AY134" s="160" t="s">
        <v>183</v>
      </c>
    </row>
    <row r="135" spans="2:65" s="1" customFormat="1" ht="16.5" customHeight="1">
      <c r="B135" s="132"/>
      <c r="C135" s="133" t="s">
        <v>254</v>
      </c>
      <c r="D135" s="133" t="s">
        <v>185</v>
      </c>
      <c r="E135" s="134" t="s">
        <v>366</v>
      </c>
      <c r="F135" s="135" t="s">
        <v>367</v>
      </c>
      <c r="G135" s="136" t="s">
        <v>188</v>
      </c>
      <c r="H135" s="137">
        <v>3.52</v>
      </c>
      <c r="I135" s="138"/>
      <c r="J135" s="139">
        <f>ROUND(I135*H135,2)</f>
        <v>0</v>
      </c>
      <c r="K135" s="135" t="s">
        <v>189</v>
      </c>
      <c r="L135" s="33"/>
      <c r="M135" s="140" t="s">
        <v>3</v>
      </c>
      <c r="N135" s="141" t="s">
        <v>43</v>
      </c>
      <c r="P135" s="142">
        <f>O135*H135</f>
        <v>0</v>
      </c>
      <c r="Q135" s="142">
        <v>0.575</v>
      </c>
      <c r="R135" s="142">
        <f>Q135*H135</f>
        <v>2.024</v>
      </c>
      <c r="S135" s="142">
        <v>0</v>
      </c>
      <c r="T135" s="143">
        <f>S135*H135</f>
        <v>0</v>
      </c>
      <c r="AR135" s="144" t="s">
        <v>127</v>
      </c>
      <c r="AT135" s="144" t="s">
        <v>185</v>
      </c>
      <c r="AU135" s="144" t="s">
        <v>80</v>
      </c>
      <c r="AY135" s="18" t="s">
        <v>183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76</v>
      </c>
      <c r="BK135" s="145">
        <f>ROUND(I135*H135,2)</f>
        <v>0</v>
      </c>
      <c r="BL135" s="18" t="s">
        <v>127</v>
      </c>
      <c r="BM135" s="144" t="s">
        <v>368</v>
      </c>
    </row>
    <row r="136" spans="2:47" s="1" customFormat="1" ht="12">
      <c r="B136" s="33"/>
      <c r="D136" s="146" t="s">
        <v>191</v>
      </c>
      <c r="F136" s="147" t="s">
        <v>369</v>
      </c>
      <c r="I136" s="148"/>
      <c r="L136" s="33"/>
      <c r="M136" s="149"/>
      <c r="T136" s="54"/>
      <c r="AT136" s="18" t="s">
        <v>191</v>
      </c>
      <c r="AU136" s="18" t="s">
        <v>80</v>
      </c>
    </row>
    <row r="137" spans="2:47" s="1" customFormat="1" ht="12">
      <c r="B137" s="33"/>
      <c r="D137" s="150" t="s">
        <v>193</v>
      </c>
      <c r="F137" s="151" t="s">
        <v>370</v>
      </c>
      <c r="I137" s="148"/>
      <c r="L137" s="33"/>
      <c r="M137" s="149"/>
      <c r="T137" s="54"/>
      <c r="AT137" s="18" t="s">
        <v>193</v>
      </c>
      <c r="AU137" s="18" t="s">
        <v>80</v>
      </c>
    </row>
    <row r="138" spans="2:51" s="12" customFormat="1" ht="12">
      <c r="B138" s="153"/>
      <c r="D138" s="146" t="s">
        <v>197</v>
      </c>
      <c r="E138" s="154" t="s">
        <v>3</v>
      </c>
      <c r="F138" s="155" t="s">
        <v>1132</v>
      </c>
      <c r="H138" s="154" t="s">
        <v>3</v>
      </c>
      <c r="I138" s="156"/>
      <c r="L138" s="153"/>
      <c r="M138" s="157"/>
      <c r="T138" s="158"/>
      <c r="AT138" s="154" t="s">
        <v>197</v>
      </c>
      <c r="AU138" s="154" t="s">
        <v>80</v>
      </c>
      <c r="AV138" s="12" t="s">
        <v>76</v>
      </c>
      <c r="AW138" s="12" t="s">
        <v>31</v>
      </c>
      <c r="AX138" s="12" t="s">
        <v>72</v>
      </c>
      <c r="AY138" s="154" t="s">
        <v>183</v>
      </c>
    </row>
    <row r="139" spans="2:51" s="13" customFormat="1" ht="12">
      <c r="B139" s="159"/>
      <c r="D139" s="146" t="s">
        <v>197</v>
      </c>
      <c r="E139" s="160" t="s">
        <v>3</v>
      </c>
      <c r="F139" s="161" t="s">
        <v>1133</v>
      </c>
      <c r="H139" s="162">
        <v>3.52</v>
      </c>
      <c r="I139" s="163"/>
      <c r="L139" s="159"/>
      <c r="M139" s="164"/>
      <c r="T139" s="165"/>
      <c r="AT139" s="160" t="s">
        <v>197</v>
      </c>
      <c r="AU139" s="160" t="s">
        <v>80</v>
      </c>
      <c r="AV139" s="13" t="s">
        <v>80</v>
      </c>
      <c r="AW139" s="13" t="s">
        <v>31</v>
      </c>
      <c r="AX139" s="13" t="s">
        <v>76</v>
      </c>
      <c r="AY139" s="160" t="s">
        <v>183</v>
      </c>
    </row>
    <row r="140" spans="2:65" s="1" customFormat="1" ht="16.5" customHeight="1">
      <c r="B140" s="132"/>
      <c r="C140" s="133" t="s">
        <v>262</v>
      </c>
      <c r="D140" s="133" t="s">
        <v>185</v>
      </c>
      <c r="E140" s="134" t="s">
        <v>372</v>
      </c>
      <c r="F140" s="135" t="s">
        <v>373</v>
      </c>
      <c r="G140" s="136" t="s">
        <v>188</v>
      </c>
      <c r="H140" s="137">
        <v>95.74</v>
      </c>
      <c r="I140" s="138"/>
      <c r="J140" s="139">
        <f>ROUND(I140*H140,2)</f>
        <v>0</v>
      </c>
      <c r="K140" s="135" t="s">
        <v>189</v>
      </c>
      <c r="L140" s="33"/>
      <c r="M140" s="140" t="s">
        <v>3</v>
      </c>
      <c r="N140" s="141" t="s">
        <v>43</v>
      </c>
      <c r="P140" s="142">
        <f>O140*H140</f>
        <v>0</v>
      </c>
      <c r="Q140" s="142">
        <v>0.575</v>
      </c>
      <c r="R140" s="142">
        <f>Q140*H140</f>
        <v>55.05049999999999</v>
      </c>
      <c r="S140" s="142">
        <v>0</v>
      </c>
      <c r="T140" s="143">
        <f>S140*H140</f>
        <v>0</v>
      </c>
      <c r="AR140" s="144" t="s">
        <v>127</v>
      </c>
      <c r="AT140" s="144" t="s">
        <v>185</v>
      </c>
      <c r="AU140" s="144" t="s">
        <v>80</v>
      </c>
      <c r="AY140" s="18" t="s">
        <v>183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8" t="s">
        <v>76</v>
      </c>
      <c r="BK140" s="145">
        <f>ROUND(I140*H140,2)</f>
        <v>0</v>
      </c>
      <c r="BL140" s="18" t="s">
        <v>127</v>
      </c>
      <c r="BM140" s="144" t="s">
        <v>1134</v>
      </c>
    </row>
    <row r="141" spans="2:47" s="1" customFormat="1" ht="12">
      <c r="B141" s="33"/>
      <c r="D141" s="146" t="s">
        <v>191</v>
      </c>
      <c r="F141" s="147" t="s">
        <v>375</v>
      </c>
      <c r="I141" s="148"/>
      <c r="L141" s="33"/>
      <c r="M141" s="149"/>
      <c r="T141" s="54"/>
      <c r="AT141" s="18" t="s">
        <v>191</v>
      </c>
      <c r="AU141" s="18" t="s">
        <v>80</v>
      </c>
    </row>
    <row r="142" spans="2:47" s="1" customFormat="1" ht="12">
      <c r="B142" s="33"/>
      <c r="D142" s="150" t="s">
        <v>193</v>
      </c>
      <c r="F142" s="151" t="s">
        <v>376</v>
      </c>
      <c r="I142" s="148"/>
      <c r="L142" s="33"/>
      <c r="M142" s="149"/>
      <c r="T142" s="54"/>
      <c r="AT142" s="18" t="s">
        <v>193</v>
      </c>
      <c r="AU142" s="18" t="s">
        <v>80</v>
      </c>
    </row>
    <row r="143" spans="2:65" s="1" customFormat="1" ht="16.5" customHeight="1">
      <c r="B143" s="132"/>
      <c r="C143" s="133" t="s">
        <v>270</v>
      </c>
      <c r="D143" s="133" t="s">
        <v>185</v>
      </c>
      <c r="E143" s="134" t="s">
        <v>379</v>
      </c>
      <c r="F143" s="135" t="s">
        <v>380</v>
      </c>
      <c r="G143" s="136" t="s">
        <v>188</v>
      </c>
      <c r="H143" s="137">
        <v>0.6</v>
      </c>
      <c r="I143" s="138"/>
      <c r="J143" s="139">
        <f>ROUND(I143*H143,2)</f>
        <v>0</v>
      </c>
      <c r="K143" s="135" t="s">
        <v>189</v>
      </c>
      <c r="L143" s="33"/>
      <c r="M143" s="140" t="s">
        <v>3</v>
      </c>
      <c r="N143" s="141" t="s">
        <v>43</v>
      </c>
      <c r="P143" s="142">
        <f>O143*H143</f>
        <v>0</v>
      </c>
      <c r="Q143" s="142">
        <v>0.1837</v>
      </c>
      <c r="R143" s="142">
        <f>Q143*H143</f>
        <v>0.11022</v>
      </c>
      <c r="S143" s="142">
        <v>0</v>
      </c>
      <c r="T143" s="143">
        <f>S143*H143</f>
        <v>0</v>
      </c>
      <c r="AR143" s="144" t="s">
        <v>127</v>
      </c>
      <c r="AT143" s="144" t="s">
        <v>185</v>
      </c>
      <c r="AU143" s="144" t="s">
        <v>80</v>
      </c>
      <c r="AY143" s="18" t="s">
        <v>183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8" t="s">
        <v>76</v>
      </c>
      <c r="BK143" s="145">
        <f>ROUND(I143*H143,2)</f>
        <v>0</v>
      </c>
      <c r="BL143" s="18" t="s">
        <v>127</v>
      </c>
      <c r="BM143" s="144" t="s">
        <v>381</v>
      </c>
    </row>
    <row r="144" spans="2:47" s="1" customFormat="1" ht="19.5">
      <c r="B144" s="33"/>
      <c r="D144" s="146" t="s">
        <v>191</v>
      </c>
      <c r="F144" s="147" t="s">
        <v>382</v>
      </c>
      <c r="I144" s="148"/>
      <c r="L144" s="33"/>
      <c r="M144" s="149"/>
      <c r="T144" s="54"/>
      <c r="AT144" s="18" t="s">
        <v>191</v>
      </c>
      <c r="AU144" s="18" t="s">
        <v>80</v>
      </c>
    </row>
    <row r="145" spans="2:47" s="1" customFormat="1" ht="12">
      <c r="B145" s="33"/>
      <c r="D145" s="150" t="s">
        <v>193</v>
      </c>
      <c r="F145" s="151" t="s">
        <v>383</v>
      </c>
      <c r="I145" s="148"/>
      <c r="L145" s="33"/>
      <c r="M145" s="149"/>
      <c r="T145" s="54"/>
      <c r="AT145" s="18" t="s">
        <v>193</v>
      </c>
      <c r="AU145" s="18" t="s">
        <v>80</v>
      </c>
    </row>
    <row r="146" spans="2:65" s="1" customFormat="1" ht="16.5" customHeight="1">
      <c r="B146" s="132"/>
      <c r="C146" s="173" t="s">
        <v>279</v>
      </c>
      <c r="D146" s="173" t="s">
        <v>312</v>
      </c>
      <c r="E146" s="174" t="s">
        <v>385</v>
      </c>
      <c r="F146" s="175" t="s">
        <v>386</v>
      </c>
      <c r="G146" s="176" t="s">
        <v>188</v>
      </c>
      <c r="H146" s="177">
        <v>0.66</v>
      </c>
      <c r="I146" s="178"/>
      <c r="J146" s="179">
        <f>ROUND(I146*H146,2)</f>
        <v>0</v>
      </c>
      <c r="K146" s="175" t="s">
        <v>3</v>
      </c>
      <c r="L146" s="180"/>
      <c r="M146" s="181" t="s">
        <v>3</v>
      </c>
      <c r="N146" s="182" t="s">
        <v>43</v>
      </c>
      <c r="P146" s="142">
        <f>O146*H146</f>
        <v>0</v>
      </c>
      <c r="Q146" s="142">
        <v>0.25</v>
      </c>
      <c r="R146" s="142">
        <f>Q146*H146</f>
        <v>0.165</v>
      </c>
      <c r="S146" s="142">
        <v>0</v>
      </c>
      <c r="T146" s="143">
        <f>S146*H146</f>
        <v>0</v>
      </c>
      <c r="AR146" s="144" t="s">
        <v>245</v>
      </c>
      <c r="AT146" s="144" t="s">
        <v>312</v>
      </c>
      <c r="AU146" s="144" t="s">
        <v>80</v>
      </c>
      <c r="AY146" s="18" t="s">
        <v>183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76</v>
      </c>
      <c r="BK146" s="145">
        <f>ROUND(I146*H146,2)</f>
        <v>0</v>
      </c>
      <c r="BL146" s="18" t="s">
        <v>127</v>
      </c>
      <c r="BM146" s="144" t="s">
        <v>387</v>
      </c>
    </row>
    <row r="147" spans="2:47" s="1" customFormat="1" ht="12">
      <c r="B147" s="33"/>
      <c r="D147" s="146" t="s">
        <v>191</v>
      </c>
      <c r="F147" s="147" t="s">
        <v>386</v>
      </c>
      <c r="I147" s="148"/>
      <c r="L147" s="33"/>
      <c r="M147" s="149"/>
      <c r="T147" s="54"/>
      <c r="AT147" s="18" t="s">
        <v>191</v>
      </c>
      <c r="AU147" s="18" t="s">
        <v>80</v>
      </c>
    </row>
    <row r="148" spans="2:51" s="13" customFormat="1" ht="12">
      <c r="B148" s="159"/>
      <c r="D148" s="146" t="s">
        <v>197</v>
      </c>
      <c r="F148" s="161" t="s">
        <v>1135</v>
      </c>
      <c r="H148" s="162">
        <v>0.66</v>
      </c>
      <c r="I148" s="163"/>
      <c r="L148" s="159"/>
      <c r="M148" s="164"/>
      <c r="T148" s="165"/>
      <c r="AT148" s="160" t="s">
        <v>197</v>
      </c>
      <c r="AU148" s="160" t="s">
        <v>80</v>
      </c>
      <c r="AV148" s="13" t="s">
        <v>80</v>
      </c>
      <c r="AW148" s="13" t="s">
        <v>4</v>
      </c>
      <c r="AX148" s="13" t="s">
        <v>76</v>
      </c>
      <c r="AY148" s="160" t="s">
        <v>183</v>
      </c>
    </row>
    <row r="149" spans="2:65" s="1" customFormat="1" ht="16.5" customHeight="1">
      <c r="B149" s="132"/>
      <c r="C149" s="133" t="s">
        <v>285</v>
      </c>
      <c r="D149" s="133" t="s">
        <v>185</v>
      </c>
      <c r="E149" s="134" t="s">
        <v>390</v>
      </c>
      <c r="F149" s="135" t="s">
        <v>391</v>
      </c>
      <c r="G149" s="136" t="s">
        <v>188</v>
      </c>
      <c r="H149" s="137">
        <v>176.39</v>
      </c>
      <c r="I149" s="138"/>
      <c r="J149" s="139">
        <f>ROUND(I149*H149,2)</f>
        <v>0</v>
      </c>
      <c r="K149" s="135" t="s">
        <v>189</v>
      </c>
      <c r="L149" s="33"/>
      <c r="M149" s="140" t="s">
        <v>3</v>
      </c>
      <c r="N149" s="141" t="s">
        <v>43</v>
      </c>
      <c r="P149" s="142">
        <f>O149*H149</f>
        <v>0</v>
      </c>
      <c r="Q149" s="142">
        <v>0.16703</v>
      </c>
      <c r="R149" s="142">
        <f>Q149*H149</f>
        <v>29.4624217</v>
      </c>
      <c r="S149" s="142">
        <v>0</v>
      </c>
      <c r="T149" s="143">
        <f>S149*H149</f>
        <v>0</v>
      </c>
      <c r="AR149" s="144" t="s">
        <v>127</v>
      </c>
      <c r="AT149" s="144" t="s">
        <v>185</v>
      </c>
      <c r="AU149" s="144" t="s">
        <v>80</v>
      </c>
      <c r="AY149" s="18" t="s">
        <v>183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76</v>
      </c>
      <c r="BK149" s="145">
        <f>ROUND(I149*H149,2)</f>
        <v>0</v>
      </c>
      <c r="BL149" s="18" t="s">
        <v>127</v>
      </c>
      <c r="BM149" s="144" t="s">
        <v>392</v>
      </c>
    </row>
    <row r="150" spans="2:47" s="1" customFormat="1" ht="19.5">
      <c r="B150" s="33"/>
      <c r="D150" s="146" t="s">
        <v>191</v>
      </c>
      <c r="F150" s="147" t="s">
        <v>393</v>
      </c>
      <c r="I150" s="148"/>
      <c r="L150" s="33"/>
      <c r="M150" s="149"/>
      <c r="T150" s="54"/>
      <c r="AT150" s="18" t="s">
        <v>191</v>
      </c>
      <c r="AU150" s="18" t="s">
        <v>80</v>
      </c>
    </row>
    <row r="151" spans="2:47" s="1" customFormat="1" ht="12">
      <c r="B151" s="33"/>
      <c r="D151" s="150" t="s">
        <v>193</v>
      </c>
      <c r="F151" s="151" t="s">
        <v>394</v>
      </c>
      <c r="I151" s="148"/>
      <c r="L151" s="33"/>
      <c r="M151" s="149"/>
      <c r="T151" s="54"/>
      <c r="AT151" s="18" t="s">
        <v>193</v>
      </c>
      <c r="AU151" s="18" t="s">
        <v>80</v>
      </c>
    </row>
    <row r="152" spans="2:65" s="1" customFormat="1" ht="16.5" customHeight="1">
      <c r="B152" s="132"/>
      <c r="C152" s="173" t="s">
        <v>292</v>
      </c>
      <c r="D152" s="173" t="s">
        <v>312</v>
      </c>
      <c r="E152" s="174" t="s">
        <v>398</v>
      </c>
      <c r="F152" s="175" t="s">
        <v>399</v>
      </c>
      <c r="G152" s="176" t="s">
        <v>188</v>
      </c>
      <c r="H152" s="177">
        <v>194.029</v>
      </c>
      <c r="I152" s="178"/>
      <c r="J152" s="179">
        <f>ROUND(I152*H152,2)</f>
        <v>0</v>
      </c>
      <c r="K152" s="175" t="s">
        <v>189</v>
      </c>
      <c r="L152" s="180"/>
      <c r="M152" s="181" t="s">
        <v>3</v>
      </c>
      <c r="N152" s="182" t="s">
        <v>43</v>
      </c>
      <c r="P152" s="142">
        <f>O152*H152</f>
        <v>0</v>
      </c>
      <c r="Q152" s="142">
        <v>0.118</v>
      </c>
      <c r="R152" s="142">
        <f>Q152*H152</f>
        <v>22.895422</v>
      </c>
      <c r="S152" s="142">
        <v>0</v>
      </c>
      <c r="T152" s="143">
        <f>S152*H152</f>
        <v>0</v>
      </c>
      <c r="AR152" s="144" t="s">
        <v>245</v>
      </c>
      <c r="AT152" s="144" t="s">
        <v>312</v>
      </c>
      <c r="AU152" s="144" t="s">
        <v>80</v>
      </c>
      <c r="AY152" s="18" t="s">
        <v>183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8" t="s">
        <v>76</v>
      </c>
      <c r="BK152" s="145">
        <f>ROUND(I152*H152,2)</f>
        <v>0</v>
      </c>
      <c r="BL152" s="18" t="s">
        <v>127</v>
      </c>
      <c r="BM152" s="144" t="s">
        <v>400</v>
      </c>
    </row>
    <row r="153" spans="2:47" s="1" customFormat="1" ht="12">
      <c r="B153" s="33"/>
      <c r="D153" s="146" t="s">
        <v>191</v>
      </c>
      <c r="F153" s="147" t="s">
        <v>399</v>
      </c>
      <c r="I153" s="148"/>
      <c r="L153" s="33"/>
      <c r="M153" s="149"/>
      <c r="T153" s="54"/>
      <c r="AT153" s="18" t="s">
        <v>191</v>
      </c>
      <c r="AU153" s="18" t="s">
        <v>80</v>
      </c>
    </row>
    <row r="154" spans="2:51" s="13" customFormat="1" ht="12">
      <c r="B154" s="159"/>
      <c r="D154" s="146" t="s">
        <v>197</v>
      </c>
      <c r="F154" s="161" t="s">
        <v>1136</v>
      </c>
      <c r="H154" s="162">
        <v>194.029</v>
      </c>
      <c r="I154" s="163"/>
      <c r="L154" s="159"/>
      <c r="M154" s="164"/>
      <c r="T154" s="165"/>
      <c r="AT154" s="160" t="s">
        <v>197</v>
      </c>
      <c r="AU154" s="160" t="s">
        <v>80</v>
      </c>
      <c r="AV154" s="13" t="s">
        <v>80</v>
      </c>
      <c r="AW154" s="13" t="s">
        <v>4</v>
      </c>
      <c r="AX154" s="13" t="s">
        <v>76</v>
      </c>
      <c r="AY154" s="160" t="s">
        <v>183</v>
      </c>
    </row>
    <row r="155" spans="2:65" s="1" customFormat="1" ht="21.75" customHeight="1">
      <c r="B155" s="132"/>
      <c r="C155" s="133" t="s">
        <v>9</v>
      </c>
      <c r="D155" s="133" t="s">
        <v>185</v>
      </c>
      <c r="E155" s="134" t="s">
        <v>1137</v>
      </c>
      <c r="F155" s="135" t="s">
        <v>1138</v>
      </c>
      <c r="G155" s="136" t="s">
        <v>188</v>
      </c>
      <c r="H155" s="137">
        <v>223.25</v>
      </c>
      <c r="I155" s="138"/>
      <c r="J155" s="139">
        <f>ROUND(I155*H155,2)</f>
        <v>0</v>
      </c>
      <c r="K155" s="135" t="s">
        <v>189</v>
      </c>
      <c r="L155" s="33"/>
      <c r="M155" s="140" t="s">
        <v>3</v>
      </c>
      <c r="N155" s="141" t="s">
        <v>43</v>
      </c>
      <c r="P155" s="142">
        <f>O155*H155</f>
        <v>0</v>
      </c>
      <c r="Q155" s="142">
        <v>0.08922</v>
      </c>
      <c r="R155" s="142">
        <f>Q155*H155</f>
        <v>19.918364999999998</v>
      </c>
      <c r="S155" s="142">
        <v>0</v>
      </c>
      <c r="T155" s="143">
        <f>S155*H155</f>
        <v>0</v>
      </c>
      <c r="AR155" s="144" t="s">
        <v>127</v>
      </c>
      <c r="AT155" s="144" t="s">
        <v>185</v>
      </c>
      <c r="AU155" s="144" t="s">
        <v>80</v>
      </c>
      <c r="AY155" s="18" t="s">
        <v>183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8" t="s">
        <v>76</v>
      </c>
      <c r="BK155" s="145">
        <f>ROUND(I155*H155,2)</f>
        <v>0</v>
      </c>
      <c r="BL155" s="18" t="s">
        <v>127</v>
      </c>
      <c r="BM155" s="144" t="s">
        <v>1139</v>
      </c>
    </row>
    <row r="156" spans="2:47" s="1" customFormat="1" ht="29.25">
      <c r="B156" s="33"/>
      <c r="D156" s="146" t="s">
        <v>191</v>
      </c>
      <c r="F156" s="147" t="s">
        <v>1140</v>
      </c>
      <c r="I156" s="148"/>
      <c r="L156" s="33"/>
      <c r="M156" s="149"/>
      <c r="T156" s="54"/>
      <c r="AT156" s="18" t="s">
        <v>191</v>
      </c>
      <c r="AU156" s="18" t="s">
        <v>80</v>
      </c>
    </row>
    <row r="157" spans="2:47" s="1" customFormat="1" ht="12">
      <c r="B157" s="33"/>
      <c r="D157" s="150" t="s">
        <v>193</v>
      </c>
      <c r="F157" s="151" t="s">
        <v>1141</v>
      </c>
      <c r="I157" s="148"/>
      <c r="L157" s="33"/>
      <c r="M157" s="149"/>
      <c r="T157" s="54"/>
      <c r="AT157" s="18" t="s">
        <v>193</v>
      </c>
      <c r="AU157" s="18" t="s">
        <v>80</v>
      </c>
    </row>
    <row r="158" spans="2:51" s="12" customFormat="1" ht="12">
      <c r="B158" s="153"/>
      <c r="D158" s="146" t="s">
        <v>197</v>
      </c>
      <c r="E158" s="154" t="s">
        <v>3</v>
      </c>
      <c r="F158" s="155" t="s">
        <v>1142</v>
      </c>
      <c r="H158" s="154" t="s">
        <v>3</v>
      </c>
      <c r="I158" s="156"/>
      <c r="L158" s="153"/>
      <c r="M158" s="157"/>
      <c r="T158" s="158"/>
      <c r="AT158" s="154" t="s">
        <v>197</v>
      </c>
      <c r="AU158" s="154" t="s">
        <v>80</v>
      </c>
      <c r="AV158" s="12" t="s">
        <v>76</v>
      </c>
      <c r="AW158" s="12" t="s">
        <v>31</v>
      </c>
      <c r="AX158" s="12" t="s">
        <v>72</v>
      </c>
      <c r="AY158" s="154" t="s">
        <v>183</v>
      </c>
    </row>
    <row r="159" spans="2:51" s="13" customFormat="1" ht="12">
      <c r="B159" s="159"/>
      <c r="D159" s="146" t="s">
        <v>197</v>
      </c>
      <c r="E159" s="160" t="s">
        <v>3</v>
      </c>
      <c r="F159" s="161" t="s">
        <v>1143</v>
      </c>
      <c r="H159" s="162">
        <v>221.51</v>
      </c>
      <c r="I159" s="163"/>
      <c r="L159" s="159"/>
      <c r="M159" s="164"/>
      <c r="T159" s="165"/>
      <c r="AT159" s="160" t="s">
        <v>197</v>
      </c>
      <c r="AU159" s="160" t="s">
        <v>80</v>
      </c>
      <c r="AV159" s="13" t="s">
        <v>80</v>
      </c>
      <c r="AW159" s="13" t="s">
        <v>31</v>
      </c>
      <c r="AX159" s="13" t="s">
        <v>72</v>
      </c>
      <c r="AY159" s="160" t="s">
        <v>183</v>
      </c>
    </row>
    <row r="160" spans="2:51" s="12" customFormat="1" ht="12">
      <c r="B160" s="153"/>
      <c r="D160" s="146" t="s">
        <v>197</v>
      </c>
      <c r="E160" s="154" t="s">
        <v>3</v>
      </c>
      <c r="F160" s="155" t="s">
        <v>1144</v>
      </c>
      <c r="H160" s="154" t="s">
        <v>3</v>
      </c>
      <c r="I160" s="156"/>
      <c r="L160" s="153"/>
      <c r="M160" s="157"/>
      <c r="T160" s="158"/>
      <c r="AT160" s="154" t="s">
        <v>197</v>
      </c>
      <c r="AU160" s="154" t="s">
        <v>80</v>
      </c>
      <c r="AV160" s="12" t="s">
        <v>76</v>
      </c>
      <c r="AW160" s="12" t="s">
        <v>31</v>
      </c>
      <c r="AX160" s="12" t="s">
        <v>72</v>
      </c>
      <c r="AY160" s="154" t="s">
        <v>183</v>
      </c>
    </row>
    <row r="161" spans="2:51" s="13" customFormat="1" ht="12">
      <c r="B161" s="159"/>
      <c r="D161" s="146" t="s">
        <v>197</v>
      </c>
      <c r="E161" s="160" t="s">
        <v>3</v>
      </c>
      <c r="F161" s="161" t="s">
        <v>1145</v>
      </c>
      <c r="H161" s="162">
        <v>1.74</v>
      </c>
      <c r="I161" s="163"/>
      <c r="L161" s="159"/>
      <c r="M161" s="164"/>
      <c r="T161" s="165"/>
      <c r="AT161" s="160" t="s">
        <v>197</v>
      </c>
      <c r="AU161" s="160" t="s">
        <v>80</v>
      </c>
      <c r="AV161" s="13" t="s">
        <v>80</v>
      </c>
      <c r="AW161" s="13" t="s">
        <v>31</v>
      </c>
      <c r="AX161" s="13" t="s">
        <v>72</v>
      </c>
      <c r="AY161" s="160" t="s">
        <v>183</v>
      </c>
    </row>
    <row r="162" spans="2:51" s="14" customFormat="1" ht="12">
      <c r="B162" s="166"/>
      <c r="D162" s="146" t="s">
        <v>197</v>
      </c>
      <c r="E162" s="167" t="s">
        <v>3</v>
      </c>
      <c r="F162" s="168" t="s">
        <v>226</v>
      </c>
      <c r="H162" s="169">
        <v>223.25</v>
      </c>
      <c r="I162" s="170"/>
      <c r="L162" s="166"/>
      <c r="M162" s="171"/>
      <c r="T162" s="172"/>
      <c r="AT162" s="167" t="s">
        <v>197</v>
      </c>
      <c r="AU162" s="167" t="s">
        <v>80</v>
      </c>
      <c r="AV162" s="14" t="s">
        <v>127</v>
      </c>
      <c r="AW162" s="14" t="s">
        <v>31</v>
      </c>
      <c r="AX162" s="14" t="s">
        <v>76</v>
      </c>
      <c r="AY162" s="167" t="s">
        <v>183</v>
      </c>
    </row>
    <row r="163" spans="2:65" s="1" customFormat="1" ht="16.5" customHeight="1">
      <c r="B163" s="132"/>
      <c r="C163" s="173" t="s">
        <v>305</v>
      </c>
      <c r="D163" s="173" t="s">
        <v>312</v>
      </c>
      <c r="E163" s="174" t="s">
        <v>1146</v>
      </c>
      <c r="F163" s="175" t="s">
        <v>1147</v>
      </c>
      <c r="G163" s="176" t="s">
        <v>188</v>
      </c>
      <c r="H163" s="177">
        <v>232.586</v>
      </c>
      <c r="I163" s="178"/>
      <c r="J163" s="179">
        <f>ROUND(I163*H163,2)</f>
        <v>0</v>
      </c>
      <c r="K163" s="175" t="s">
        <v>189</v>
      </c>
      <c r="L163" s="180"/>
      <c r="M163" s="181" t="s">
        <v>3</v>
      </c>
      <c r="N163" s="182" t="s">
        <v>43</v>
      </c>
      <c r="P163" s="142">
        <f>O163*H163</f>
        <v>0</v>
      </c>
      <c r="Q163" s="142">
        <v>0.131</v>
      </c>
      <c r="R163" s="142">
        <f>Q163*H163</f>
        <v>30.468766000000002</v>
      </c>
      <c r="S163" s="142">
        <v>0</v>
      </c>
      <c r="T163" s="143">
        <f>S163*H163</f>
        <v>0</v>
      </c>
      <c r="AR163" s="144" t="s">
        <v>245</v>
      </c>
      <c r="AT163" s="144" t="s">
        <v>312</v>
      </c>
      <c r="AU163" s="144" t="s">
        <v>80</v>
      </c>
      <c r="AY163" s="18" t="s">
        <v>183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8" t="s">
        <v>76</v>
      </c>
      <c r="BK163" s="145">
        <f>ROUND(I163*H163,2)</f>
        <v>0</v>
      </c>
      <c r="BL163" s="18" t="s">
        <v>127</v>
      </c>
      <c r="BM163" s="144" t="s">
        <v>1148</v>
      </c>
    </row>
    <row r="164" spans="2:47" s="1" customFormat="1" ht="12">
      <c r="B164" s="33"/>
      <c r="D164" s="146" t="s">
        <v>191</v>
      </c>
      <c r="F164" s="147" t="s">
        <v>1147</v>
      </c>
      <c r="I164" s="148"/>
      <c r="L164" s="33"/>
      <c r="M164" s="149"/>
      <c r="T164" s="54"/>
      <c r="AT164" s="18" t="s">
        <v>191</v>
      </c>
      <c r="AU164" s="18" t="s">
        <v>80</v>
      </c>
    </row>
    <row r="165" spans="2:51" s="13" customFormat="1" ht="12">
      <c r="B165" s="159"/>
      <c r="D165" s="146" t="s">
        <v>197</v>
      </c>
      <c r="F165" s="161" t="s">
        <v>1149</v>
      </c>
      <c r="H165" s="162">
        <v>232.586</v>
      </c>
      <c r="I165" s="163"/>
      <c r="L165" s="159"/>
      <c r="M165" s="164"/>
      <c r="T165" s="165"/>
      <c r="AT165" s="160" t="s">
        <v>197</v>
      </c>
      <c r="AU165" s="160" t="s">
        <v>80</v>
      </c>
      <c r="AV165" s="13" t="s">
        <v>80</v>
      </c>
      <c r="AW165" s="13" t="s">
        <v>4</v>
      </c>
      <c r="AX165" s="13" t="s">
        <v>76</v>
      </c>
      <c r="AY165" s="160" t="s">
        <v>183</v>
      </c>
    </row>
    <row r="166" spans="2:65" s="1" customFormat="1" ht="16.5" customHeight="1">
      <c r="B166" s="132"/>
      <c r="C166" s="173" t="s">
        <v>311</v>
      </c>
      <c r="D166" s="173" t="s">
        <v>312</v>
      </c>
      <c r="E166" s="174" t="s">
        <v>1150</v>
      </c>
      <c r="F166" s="175" t="s">
        <v>1151</v>
      </c>
      <c r="G166" s="176" t="s">
        <v>188</v>
      </c>
      <c r="H166" s="177">
        <v>1.914</v>
      </c>
      <c r="I166" s="178"/>
      <c r="J166" s="179">
        <f>ROUND(I166*H166,2)</f>
        <v>0</v>
      </c>
      <c r="K166" s="175" t="s">
        <v>189</v>
      </c>
      <c r="L166" s="180"/>
      <c r="M166" s="181" t="s">
        <v>3</v>
      </c>
      <c r="N166" s="182" t="s">
        <v>43</v>
      </c>
      <c r="P166" s="142">
        <f>O166*H166</f>
        <v>0</v>
      </c>
      <c r="Q166" s="142">
        <v>0.131</v>
      </c>
      <c r="R166" s="142">
        <f>Q166*H166</f>
        <v>0.250734</v>
      </c>
      <c r="S166" s="142">
        <v>0</v>
      </c>
      <c r="T166" s="143">
        <f>S166*H166</f>
        <v>0</v>
      </c>
      <c r="AR166" s="144" t="s">
        <v>245</v>
      </c>
      <c r="AT166" s="144" t="s">
        <v>312</v>
      </c>
      <c r="AU166" s="144" t="s">
        <v>80</v>
      </c>
      <c r="AY166" s="18" t="s">
        <v>183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76</v>
      </c>
      <c r="BK166" s="145">
        <f>ROUND(I166*H166,2)</f>
        <v>0</v>
      </c>
      <c r="BL166" s="18" t="s">
        <v>127</v>
      </c>
      <c r="BM166" s="144" t="s">
        <v>1152</v>
      </c>
    </row>
    <row r="167" spans="2:47" s="1" customFormat="1" ht="12">
      <c r="B167" s="33"/>
      <c r="D167" s="146" t="s">
        <v>191</v>
      </c>
      <c r="F167" s="147" t="s">
        <v>1151</v>
      </c>
      <c r="I167" s="148"/>
      <c r="L167" s="33"/>
      <c r="M167" s="149"/>
      <c r="T167" s="54"/>
      <c r="AT167" s="18" t="s">
        <v>191</v>
      </c>
      <c r="AU167" s="18" t="s">
        <v>80</v>
      </c>
    </row>
    <row r="168" spans="2:51" s="13" customFormat="1" ht="12">
      <c r="B168" s="159"/>
      <c r="D168" s="146" t="s">
        <v>197</v>
      </c>
      <c r="F168" s="161" t="s">
        <v>1153</v>
      </c>
      <c r="H168" s="162">
        <v>1.914</v>
      </c>
      <c r="I168" s="163"/>
      <c r="L168" s="159"/>
      <c r="M168" s="164"/>
      <c r="T168" s="165"/>
      <c r="AT168" s="160" t="s">
        <v>197</v>
      </c>
      <c r="AU168" s="160" t="s">
        <v>80</v>
      </c>
      <c r="AV168" s="13" t="s">
        <v>80</v>
      </c>
      <c r="AW168" s="13" t="s">
        <v>4</v>
      </c>
      <c r="AX168" s="13" t="s">
        <v>76</v>
      </c>
      <c r="AY168" s="160" t="s">
        <v>183</v>
      </c>
    </row>
    <row r="169" spans="2:65" s="1" customFormat="1" ht="21.75" customHeight="1">
      <c r="B169" s="132"/>
      <c r="C169" s="133" t="s">
        <v>317</v>
      </c>
      <c r="D169" s="133" t="s">
        <v>185</v>
      </c>
      <c r="E169" s="134" t="s">
        <v>1154</v>
      </c>
      <c r="F169" s="135" t="s">
        <v>1155</v>
      </c>
      <c r="G169" s="136" t="s">
        <v>188</v>
      </c>
      <c r="H169" s="137">
        <v>10</v>
      </c>
      <c r="I169" s="138"/>
      <c r="J169" s="139">
        <f>ROUND(I169*H169,2)</f>
        <v>0</v>
      </c>
      <c r="K169" s="135" t="s">
        <v>189</v>
      </c>
      <c r="L169" s="33"/>
      <c r="M169" s="140" t="s">
        <v>3</v>
      </c>
      <c r="N169" s="141" t="s">
        <v>43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127</v>
      </c>
      <c r="AT169" s="144" t="s">
        <v>185</v>
      </c>
      <c r="AU169" s="144" t="s">
        <v>80</v>
      </c>
      <c r="AY169" s="18" t="s">
        <v>183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8" t="s">
        <v>76</v>
      </c>
      <c r="BK169" s="145">
        <f>ROUND(I169*H169,2)</f>
        <v>0</v>
      </c>
      <c r="BL169" s="18" t="s">
        <v>127</v>
      </c>
      <c r="BM169" s="144" t="s">
        <v>1156</v>
      </c>
    </row>
    <row r="170" spans="2:47" s="1" customFormat="1" ht="29.25">
      <c r="B170" s="33"/>
      <c r="D170" s="146" t="s">
        <v>191</v>
      </c>
      <c r="F170" s="147" t="s">
        <v>1157</v>
      </c>
      <c r="I170" s="148"/>
      <c r="L170" s="33"/>
      <c r="M170" s="149"/>
      <c r="T170" s="54"/>
      <c r="AT170" s="18" t="s">
        <v>191</v>
      </c>
      <c r="AU170" s="18" t="s">
        <v>80</v>
      </c>
    </row>
    <row r="171" spans="2:47" s="1" customFormat="1" ht="12">
      <c r="B171" s="33"/>
      <c r="D171" s="150" t="s">
        <v>193</v>
      </c>
      <c r="F171" s="151" t="s">
        <v>1158</v>
      </c>
      <c r="I171" s="148"/>
      <c r="L171" s="33"/>
      <c r="M171" s="149"/>
      <c r="T171" s="54"/>
      <c r="AT171" s="18" t="s">
        <v>193</v>
      </c>
      <c r="AU171" s="18" t="s">
        <v>80</v>
      </c>
    </row>
    <row r="172" spans="2:65" s="1" customFormat="1" ht="21.75" customHeight="1">
      <c r="B172" s="132"/>
      <c r="C172" s="133" t="s">
        <v>323</v>
      </c>
      <c r="D172" s="133" t="s">
        <v>185</v>
      </c>
      <c r="E172" s="134" t="s">
        <v>1159</v>
      </c>
      <c r="F172" s="135" t="s">
        <v>1160</v>
      </c>
      <c r="G172" s="136" t="s">
        <v>188</v>
      </c>
      <c r="H172" s="137">
        <v>52.85</v>
      </c>
      <c r="I172" s="138"/>
      <c r="J172" s="139">
        <f>ROUND(I172*H172,2)</f>
        <v>0</v>
      </c>
      <c r="K172" s="135" t="s">
        <v>189</v>
      </c>
      <c r="L172" s="33"/>
      <c r="M172" s="140" t="s">
        <v>3</v>
      </c>
      <c r="N172" s="141" t="s">
        <v>43</v>
      </c>
      <c r="P172" s="142">
        <f>O172*H172</f>
        <v>0</v>
      </c>
      <c r="Q172" s="142">
        <v>0.11162</v>
      </c>
      <c r="R172" s="142">
        <f>Q172*H172</f>
        <v>5.899117</v>
      </c>
      <c r="S172" s="142">
        <v>0</v>
      </c>
      <c r="T172" s="143">
        <f>S172*H172</f>
        <v>0</v>
      </c>
      <c r="AR172" s="144" t="s">
        <v>127</v>
      </c>
      <c r="AT172" s="144" t="s">
        <v>185</v>
      </c>
      <c r="AU172" s="144" t="s">
        <v>80</v>
      </c>
      <c r="AY172" s="18" t="s">
        <v>183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8" t="s">
        <v>76</v>
      </c>
      <c r="BK172" s="145">
        <f>ROUND(I172*H172,2)</f>
        <v>0</v>
      </c>
      <c r="BL172" s="18" t="s">
        <v>127</v>
      </c>
      <c r="BM172" s="144" t="s">
        <v>1161</v>
      </c>
    </row>
    <row r="173" spans="2:47" s="1" customFormat="1" ht="29.25">
      <c r="B173" s="33"/>
      <c r="D173" s="146" t="s">
        <v>191</v>
      </c>
      <c r="F173" s="147" t="s">
        <v>1162</v>
      </c>
      <c r="I173" s="148"/>
      <c r="L173" s="33"/>
      <c r="M173" s="149"/>
      <c r="T173" s="54"/>
      <c r="AT173" s="18" t="s">
        <v>191</v>
      </c>
      <c r="AU173" s="18" t="s">
        <v>80</v>
      </c>
    </row>
    <row r="174" spans="2:47" s="1" customFormat="1" ht="12">
      <c r="B174" s="33"/>
      <c r="D174" s="150" t="s">
        <v>193</v>
      </c>
      <c r="F174" s="151" t="s">
        <v>1163</v>
      </c>
      <c r="I174" s="148"/>
      <c r="L174" s="33"/>
      <c r="M174" s="149"/>
      <c r="T174" s="54"/>
      <c r="AT174" s="18" t="s">
        <v>193</v>
      </c>
      <c r="AU174" s="18" t="s">
        <v>80</v>
      </c>
    </row>
    <row r="175" spans="2:51" s="12" customFormat="1" ht="12">
      <c r="B175" s="153"/>
      <c r="D175" s="146" t="s">
        <v>197</v>
      </c>
      <c r="E175" s="154" t="s">
        <v>3</v>
      </c>
      <c r="F175" s="155" t="s">
        <v>1164</v>
      </c>
      <c r="H175" s="154" t="s">
        <v>3</v>
      </c>
      <c r="I175" s="156"/>
      <c r="L175" s="153"/>
      <c r="M175" s="157"/>
      <c r="T175" s="158"/>
      <c r="AT175" s="154" t="s">
        <v>197</v>
      </c>
      <c r="AU175" s="154" t="s">
        <v>80</v>
      </c>
      <c r="AV175" s="12" t="s">
        <v>76</v>
      </c>
      <c r="AW175" s="12" t="s">
        <v>31</v>
      </c>
      <c r="AX175" s="12" t="s">
        <v>72</v>
      </c>
      <c r="AY175" s="154" t="s">
        <v>183</v>
      </c>
    </row>
    <row r="176" spans="2:51" s="13" customFormat="1" ht="12">
      <c r="B176" s="159"/>
      <c r="D176" s="146" t="s">
        <v>197</v>
      </c>
      <c r="E176" s="160" t="s">
        <v>3</v>
      </c>
      <c r="F176" s="161" t="s">
        <v>1165</v>
      </c>
      <c r="H176" s="162">
        <v>31.42</v>
      </c>
      <c r="I176" s="163"/>
      <c r="L176" s="159"/>
      <c r="M176" s="164"/>
      <c r="T176" s="165"/>
      <c r="AT176" s="160" t="s">
        <v>197</v>
      </c>
      <c r="AU176" s="160" t="s">
        <v>80</v>
      </c>
      <c r="AV176" s="13" t="s">
        <v>80</v>
      </c>
      <c r="AW176" s="13" t="s">
        <v>31</v>
      </c>
      <c r="AX176" s="13" t="s">
        <v>72</v>
      </c>
      <c r="AY176" s="160" t="s">
        <v>183</v>
      </c>
    </row>
    <row r="177" spans="2:51" s="12" customFormat="1" ht="12">
      <c r="B177" s="153"/>
      <c r="D177" s="146" t="s">
        <v>197</v>
      </c>
      <c r="E177" s="154" t="s">
        <v>3</v>
      </c>
      <c r="F177" s="155" t="s">
        <v>1166</v>
      </c>
      <c r="H177" s="154" t="s">
        <v>3</v>
      </c>
      <c r="I177" s="156"/>
      <c r="L177" s="153"/>
      <c r="M177" s="157"/>
      <c r="T177" s="158"/>
      <c r="AT177" s="154" t="s">
        <v>197</v>
      </c>
      <c r="AU177" s="154" t="s">
        <v>80</v>
      </c>
      <c r="AV177" s="12" t="s">
        <v>76</v>
      </c>
      <c r="AW177" s="12" t="s">
        <v>31</v>
      </c>
      <c r="AX177" s="12" t="s">
        <v>72</v>
      </c>
      <c r="AY177" s="154" t="s">
        <v>183</v>
      </c>
    </row>
    <row r="178" spans="2:51" s="13" customFormat="1" ht="12">
      <c r="B178" s="159"/>
      <c r="D178" s="146" t="s">
        <v>197</v>
      </c>
      <c r="E178" s="160" t="s">
        <v>3</v>
      </c>
      <c r="F178" s="161" t="s">
        <v>1167</v>
      </c>
      <c r="H178" s="162">
        <v>21.43</v>
      </c>
      <c r="I178" s="163"/>
      <c r="L178" s="159"/>
      <c r="M178" s="164"/>
      <c r="T178" s="165"/>
      <c r="AT178" s="160" t="s">
        <v>197</v>
      </c>
      <c r="AU178" s="160" t="s">
        <v>80</v>
      </c>
      <c r="AV178" s="13" t="s">
        <v>80</v>
      </c>
      <c r="AW178" s="13" t="s">
        <v>31</v>
      </c>
      <c r="AX178" s="13" t="s">
        <v>72</v>
      </c>
      <c r="AY178" s="160" t="s">
        <v>183</v>
      </c>
    </row>
    <row r="179" spans="2:51" s="14" customFormat="1" ht="12">
      <c r="B179" s="166"/>
      <c r="D179" s="146" t="s">
        <v>197</v>
      </c>
      <c r="E179" s="167" t="s">
        <v>3</v>
      </c>
      <c r="F179" s="168" t="s">
        <v>226</v>
      </c>
      <c r="H179" s="169">
        <v>52.85</v>
      </c>
      <c r="I179" s="170"/>
      <c r="L179" s="166"/>
      <c r="M179" s="171"/>
      <c r="T179" s="172"/>
      <c r="AT179" s="167" t="s">
        <v>197</v>
      </c>
      <c r="AU179" s="167" t="s">
        <v>80</v>
      </c>
      <c r="AV179" s="14" t="s">
        <v>127</v>
      </c>
      <c r="AW179" s="14" t="s">
        <v>31</v>
      </c>
      <c r="AX179" s="14" t="s">
        <v>76</v>
      </c>
      <c r="AY179" s="167" t="s">
        <v>183</v>
      </c>
    </row>
    <row r="180" spans="2:65" s="1" customFormat="1" ht="16.5" customHeight="1">
      <c r="B180" s="132"/>
      <c r="C180" s="173" t="s">
        <v>329</v>
      </c>
      <c r="D180" s="173" t="s">
        <v>312</v>
      </c>
      <c r="E180" s="174" t="s">
        <v>1168</v>
      </c>
      <c r="F180" s="175" t="s">
        <v>1169</v>
      </c>
      <c r="G180" s="176" t="s">
        <v>188</v>
      </c>
      <c r="H180" s="177">
        <v>32.991</v>
      </c>
      <c r="I180" s="178"/>
      <c r="J180" s="179">
        <f>ROUND(I180*H180,2)</f>
        <v>0</v>
      </c>
      <c r="K180" s="175" t="s">
        <v>189</v>
      </c>
      <c r="L180" s="180"/>
      <c r="M180" s="181" t="s">
        <v>3</v>
      </c>
      <c r="N180" s="182" t="s">
        <v>43</v>
      </c>
      <c r="P180" s="142">
        <f>O180*H180</f>
        <v>0</v>
      </c>
      <c r="Q180" s="142">
        <v>0.176</v>
      </c>
      <c r="R180" s="142">
        <f>Q180*H180</f>
        <v>5.806416</v>
      </c>
      <c r="S180" s="142">
        <v>0</v>
      </c>
      <c r="T180" s="143">
        <f>S180*H180</f>
        <v>0</v>
      </c>
      <c r="AR180" s="144" t="s">
        <v>245</v>
      </c>
      <c r="AT180" s="144" t="s">
        <v>312</v>
      </c>
      <c r="AU180" s="144" t="s">
        <v>80</v>
      </c>
      <c r="AY180" s="18" t="s">
        <v>183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8" t="s">
        <v>76</v>
      </c>
      <c r="BK180" s="145">
        <f>ROUND(I180*H180,2)</f>
        <v>0</v>
      </c>
      <c r="BL180" s="18" t="s">
        <v>127</v>
      </c>
      <c r="BM180" s="144" t="s">
        <v>1170</v>
      </c>
    </row>
    <row r="181" spans="2:47" s="1" customFormat="1" ht="12">
      <c r="B181" s="33"/>
      <c r="D181" s="146" t="s">
        <v>191</v>
      </c>
      <c r="F181" s="147" t="s">
        <v>1169</v>
      </c>
      <c r="I181" s="148"/>
      <c r="L181" s="33"/>
      <c r="M181" s="149"/>
      <c r="T181" s="54"/>
      <c r="AT181" s="18" t="s">
        <v>191</v>
      </c>
      <c r="AU181" s="18" t="s">
        <v>80</v>
      </c>
    </row>
    <row r="182" spans="2:51" s="13" customFormat="1" ht="12">
      <c r="B182" s="159"/>
      <c r="D182" s="146" t="s">
        <v>197</v>
      </c>
      <c r="F182" s="161" t="s">
        <v>1171</v>
      </c>
      <c r="H182" s="162">
        <v>32.991</v>
      </c>
      <c r="I182" s="163"/>
      <c r="L182" s="159"/>
      <c r="M182" s="164"/>
      <c r="T182" s="165"/>
      <c r="AT182" s="160" t="s">
        <v>197</v>
      </c>
      <c r="AU182" s="160" t="s">
        <v>80</v>
      </c>
      <c r="AV182" s="13" t="s">
        <v>80</v>
      </c>
      <c r="AW182" s="13" t="s">
        <v>4</v>
      </c>
      <c r="AX182" s="13" t="s">
        <v>76</v>
      </c>
      <c r="AY182" s="160" t="s">
        <v>183</v>
      </c>
    </row>
    <row r="183" spans="2:65" s="1" customFormat="1" ht="16.5" customHeight="1">
      <c r="B183" s="132"/>
      <c r="C183" s="173" t="s">
        <v>8</v>
      </c>
      <c r="D183" s="173" t="s">
        <v>312</v>
      </c>
      <c r="E183" s="174" t="s">
        <v>1172</v>
      </c>
      <c r="F183" s="175" t="s">
        <v>1173</v>
      </c>
      <c r="G183" s="176" t="s">
        <v>188</v>
      </c>
      <c r="H183" s="177">
        <v>22.502</v>
      </c>
      <c r="I183" s="178"/>
      <c r="J183" s="179">
        <f>ROUND(I183*H183,2)</f>
        <v>0</v>
      </c>
      <c r="K183" s="175" t="s">
        <v>189</v>
      </c>
      <c r="L183" s="180"/>
      <c r="M183" s="181" t="s">
        <v>3</v>
      </c>
      <c r="N183" s="182" t="s">
        <v>43</v>
      </c>
      <c r="P183" s="142">
        <f>O183*H183</f>
        <v>0</v>
      </c>
      <c r="Q183" s="142">
        <v>0.175</v>
      </c>
      <c r="R183" s="142">
        <f>Q183*H183</f>
        <v>3.9378499999999996</v>
      </c>
      <c r="S183" s="142">
        <v>0</v>
      </c>
      <c r="T183" s="143">
        <f>S183*H183</f>
        <v>0</v>
      </c>
      <c r="AR183" s="144" t="s">
        <v>245</v>
      </c>
      <c r="AT183" s="144" t="s">
        <v>312</v>
      </c>
      <c r="AU183" s="144" t="s">
        <v>80</v>
      </c>
      <c r="AY183" s="18" t="s">
        <v>183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8" t="s">
        <v>76</v>
      </c>
      <c r="BK183" s="145">
        <f>ROUND(I183*H183,2)</f>
        <v>0</v>
      </c>
      <c r="BL183" s="18" t="s">
        <v>127</v>
      </c>
      <c r="BM183" s="144" t="s">
        <v>1174</v>
      </c>
    </row>
    <row r="184" spans="2:47" s="1" customFormat="1" ht="12">
      <c r="B184" s="33"/>
      <c r="D184" s="146" t="s">
        <v>191</v>
      </c>
      <c r="F184" s="147" t="s">
        <v>1173</v>
      </c>
      <c r="I184" s="148"/>
      <c r="L184" s="33"/>
      <c r="M184" s="149"/>
      <c r="T184" s="54"/>
      <c r="AT184" s="18" t="s">
        <v>191</v>
      </c>
      <c r="AU184" s="18" t="s">
        <v>80</v>
      </c>
    </row>
    <row r="185" spans="2:51" s="13" customFormat="1" ht="12">
      <c r="B185" s="159"/>
      <c r="D185" s="146" t="s">
        <v>197</v>
      </c>
      <c r="F185" s="161" t="s">
        <v>1175</v>
      </c>
      <c r="H185" s="162">
        <v>22.502</v>
      </c>
      <c r="I185" s="163"/>
      <c r="L185" s="159"/>
      <c r="M185" s="164"/>
      <c r="T185" s="165"/>
      <c r="AT185" s="160" t="s">
        <v>197</v>
      </c>
      <c r="AU185" s="160" t="s">
        <v>80</v>
      </c>
      <c r="AV185" s="13" t="s">
        <v>80</v>
      </c>
      <c r="AW185" s="13" t="s">
        <v>4</v>
      </c>
      <c r="AX185" s="13" t="s">
        <v>76</v>
      </c>
      <c r="AY185" s="160" t="s">
        <v>183</v>
      </c>
    </row>
    <row r="186" spans="2:65" s="1" customFormat="1" ht="21.75" customHeight="1">
      <c r="B186" s="132"/>
      <c r="C186" s="133" t="s">
        <v>344</v>
      </c>
      <c r="D186" s="133" t="s">
        <v>185</v>
      </c>
      <c r="E186" s="134" t="s">
        <v>1176</v>
      </c>
      <c r="F186" s="135" t="s">
        <v>1177</v>
      </c>
      <c r="G186" s="136" t="s">
        <v>188</v>
      </c>
      <c r="H186" s="137">
        <v>52.85</v>
      </c>
      <c r="I186" s="138"/>
      <c r="J186" s="139">
        <f>ROUND(I186*H186,2)</f>
        <v>0</v>
      </c>
      <c r="K186" s="135" t="s">
        <v>189</v>
      </c>
      <c r="L186" s="33"/>
      <c r="M186" s="140" t="s">
        <v>3</v>
      </c>
      <c r="N186" s="141" t="s">
        <v>43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127</v>
      </c>
      <c r="AT186" s="144" t="s">
        <v>185</v>
      </c>
      <c r="AU186" s="144" t="s">
        <v>80</v>
      </c>
      <c r="AY186" s="18" t="s">
        <v>183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8" t="s">
        <v>76</v>
      </c>
      <c r="BK186" s="145">
        <f>ROUND(I186*H186,2)</f>
        <v>0</v>
      </c>
      <c r="BL186" s="18" t="s">
        <v>127</v>
      </c>
      <c r="BM186" s="144" t="s">
        <v>1178</v>
      </c>
    </row>
    <row r="187" spans="2:47" s="1" customFormat="1" ht="29.25">
      <c r="B187" s="33"/>
      <c r="D187" s="146" t="s">
        <v>191</v>
      </c>
      <c r="F187" s="147" t="s">
        <v>1179</v>
      </c>
      <c r="I187" s="148"/>
      <c r="L187" s="33"/>
      <c r="M187" s="149"/>
      <c r="T187" s="54"/>
      <c r="AT187" s="18" t="s">
        <v>191</v>
      </c>
      <c r="AU187" s="18" t="s">
        <v>80</v>
      </c>
    </row>
    <row r="188" spans="2:47" s="1" customFormat="1" ht="12">
      <c r="B188" s="33"/>
      <c r="D188" s="150" t="s">
        <v>193</v>
      </c>
      <c r="F188" s="151" t="s">
        <v>1180</v>
      </c>
      <c r="I188" s="148"/>
      <c r="L188" s="33"/>
      <c r="M188" s="149"/>
      <c r="T188" s="54"/>
      <c r="AT188" s="18" t="s">
        <v>193</v>
      </c>
      <c r="AU188" s="18" t="s">
        <v>80</v>
      </c>
    </row>
    <row r="189" spans="2:65" s="1" customFormat="1" ht="21.75" customHeight="1">
      <c r="B189" s="132"/>
      <c r="C189" s="133" t="s">
        <v>352</v>
      </c>
      <c r="D189" s="133" t="s">
        <v>185</v>
      </c>
      <c r="E189" s="134" t="s">
        <v>403</v>
      </c>
      <c r="F189" s="135" t="s">
        <v>404</v>
      </c>
      <c r="G189" s="136" t="s">
        <v>188</v>
      </c>
      <c r="H189" s="137">
        <v>51.43</v>
      </c>
      <c r="I189" s="138"/>
      <c r="J189" s="139">
        <f>ROUND(I189*H189,2)</f>
        <v>0</v>
      </c>
      <c r="K189" s="135" t="s">
        <v>189</v>
      </c>
      <c r="L189" s="33"/>
      <c r="M189" s="140" t="s">
        <v>3</v>
      </c>
      <c r="N189" s="141" t="s">
        <v>43</v>
      </c>
      <c r="P189" s="142">
        <f>O189*H189</f>
        <v>0</v>
      </c>
      <c r="Q189" s="142">
        <v>0.101</v>
      </c>
      <c r="R189" s="142">
        <f>Q189*H189</f>
        <v>5.1944300000000005</v>
      </c>
      <c r="S189" s="142">
        <v>0</v>
      </c>
      <c r="T189" s="143">
        <f>S189*H189</f>
        <v>0</v>
      </c>
      <c r="AR189" s="144" t="s">
        <v>127</v>
      </c>
      <c r="AT189" s="144" t="s">
        <v>185</v>
      </c>
      <c r="AU189" s="144" t="s">
        <v>80</v>
      </c>
      <c r="AY189" s="18" t="s">
        <v>183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8" t="s">
        <v>76</v>
      </c>
      <c r="BK189" s="145">
        <f>ROUND(I189*H189,2)</f>
        <v>0</v>
      </c>
      <c r="BL189" s="18" t="s">
        <v>127</v>
      </c>
      <c r="BM189" s="144" t="s">
        <v>405</v>
      </c>
    </row>
    <row r="190" spans="2:47" s="1" customFormat="1" ht="19.5">
      <c r="B190" s="33"/>
      <c r="D190" s="146" t="s">
        <v>191</v>
      </c>
      <c r="F190" s="147" t="s">
        <v>406</v>
      </c>
      <c r="I190" s="148"/>
      <c r="L190" s="33"/>
      <c r="M190" s="149"/>
      <c r="T190" s="54"/>
      <c r="AT190" s="18" t="s">
        <v>191</v>
      </c>
      <c r="AU190" s="18" t="s">
        <v>80</v>
      </c>
    </row>
    <row r="191" spans="2:47" s="1" customFormat="1" ht="12">
      <c r="B191" s="33"/>
      <c r="D191" s="150" t="s">
        <v>193</v>
      </c>
      <c r="F191" s="151" t="s">
        <v>407</v>
      </c>
      <c r="I191" s="148"/>
      <c r="L191" s="33"/>
      <c r="M191" s="149"/>
      <c r="T191" s="54"/>
      <c r="AT191" s="18" t="s">
        <v>193</v>
      </c>
      <c r="AU191" s="18" t="s">
        <v>80</v>
      </c>
    </row>
    <row r="192" spans="2:65" s="1" customFormat="1" ht="24.2" customHeight="1">
      <c r="B192" s="132"/>
      <c r="C192" s="173" t="s">
        <v>359</v>
      </c>
      <c r="D192" s="173" t="s">
        <v>312</v>
      </c>
      <c r="E192" s="174" t="s">
        <v>409</v>
      </c>
      <c r="F192" s="175" t="s">
        <v>410</v>
      </c>
      <c r="G192" s="176" t="s">
        <v>188</v>
      </c>
      <c r="H192" s="177">
        <v>5.104</v>
      </c>
      <c r="I192" s="178"/>
      <c r="J192" s="179">
        <f>ROUND(I192*H192,2)</f>
        <v>0</v>
      </c>
      <c r="K192" s="175" t="s">
        <v>3</v>
      </c>
      <c r="L192" s="180"/>
      <c r="M192" s="181" t="s">
        <v>3</v>
      </c>
      <c r="N192" s="182" t="s">
        <v>43</v>
      </c>
      <c r="P192" s="142">
        <f>O192*H192</f>
        <v>0</v>
      </c>
      <c r="Q192" s="142">
        <v>0.161</v>
      </c>
      <c r="R192" s="142">
        <f>Q192*H192</f>
        <v>0.821744</v>
      </c>
      <c r="S192" s="142">
        <v>0</v>
      </c>
      <c r="T192" s="143">
        <f>S192*H192</f>
        <v>0</v>
      </c>
      <c r="AR192" s="144" t="s">
        <v>245</v>
      </c>
      <c r="AT192" s="144" t="s">
        <v>312</v>
      </c>
      <c r="AU192" s="144" t="s">
        <v>80</v>
      </c>
      <c r="AY192" s="18" t="s">
        <v>183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8" t="s">
        <v>76</v>
      </c>
      <c r="BK192" s="145">
        <f>ROUND(I192*H192,2)</f>
        <v>0</v>
      </c>
      <c r="BL192" s="18" t="s">
        <v>127</v>
      </c>
      <c r="BM192" s="144" t="s">
        <v>411</v>
      </c>
    </row>
    <row r="193" spans="2:47" s="1" customFormat="1" ht="12">
      <c r="B193" s="33"/>
      <c r="D193" s="146" t="s">
        <v>191</v>
      </c>
      <c r="F193" s="147" t="s">
        <v>410</v>
      </c>
      <c r="I193" s="148"/>
      <c r="L193" s="33"/>
      <c r="M193" s="149"/>
      <c r="T193" s="54"/>
      <c r="AT193" s="18" t="s">
        <v>191</v>
      </c>
      <c r="AU193" s="18" t="s">
        <v>80</v>
      </c>
    </row>
    <row r="194" spans="2:51" s="13" customFormat="1" ht="12">
      <c r="B194" s="159"/>
      <c r="D194" s="146" t="s">
        <v>197</v>
      </c>
      <c r="F194" s="161" t="s">
        <v>1181</v>
      </c>
      <c r="H194" s="162">
        <v>5.104</v>
      </c>
      <c r="I194" s="163"/>
      <c r="L194" s="159"/>
      <c r="M194" s="164"/>
      <c r="T194" s="165"/>
      <c r="AT194" s="160" t="s">
        <v>197</v>
      </c>
      <c r="AU194" s="160" t="s">
        <v>80</v>
      </c>
      <c r="AV194" s="13" t="s">
        <v>80</v>
      </c>
      <c r="AW194" s="13" t="s">
        <v>4</v>
      </c>
      <c r="AX194" s="13" t="s">
        <v>76</v>
      </c>
      <c r="AY194" s="160" t="s">
        <v>183</v>
      </c>
    </row>
    <row r="195" spans="2:65" s="1" customFormat="1" ht="16.5" customHeight="1">
      <c r="B195" s="132"/>
      <c r="C195" s="173" t="s">
        <v>365</v>
      </c>
      <c r="D195" s="173" t="s">
        <v>312</v>
      </c>
      <c r="E195" s="174" t="s">
        <v>414</v>
      </c>
      <c r="F195" s="175" t="s">
        <v>415</v>
      </c>
      <c r="G195" s="176" t="s">
        <v>188</v>
      </c>
      <c r="H195" s="177">
        <v>3.971</v>
      </c>
      <c r="I195" s="178"/>
      <c r="J195" s="179">
        <f>ROUND(I195*H195,2)</f>
        <v>0</v>
      </c>
      <c r="K195" s="175" t="s">
        <v>3</v>
      </c>
      <c r="L195" s="180"/>
      <c r="M195" s="181" t="s">
        <v>3</v>
      </c>
      <c r="N195" s="182" t="s">
        <v>43</v>
      </c>
      <c r="P195" s="142">
        <f>O195*H195</f>
        <v>0</v>
      </c>
      <c r="Q195" s="142">
        <v>0.161</v>
      </c>
      <c r="R195" s="142">
        <f>Q195*H195</f>
        <v>0.639331</v>
      </c>
      <c r="S195" s="142">
        <v>0</v>
      </c>
      <c r="T195" s="143">
        <f>S195*H195</f>
        <v>0</v>
      </c>
      <c r="AR195" s="144" t="s">
        <v>245</v>
      </c>
      <c r="AT195" s="144" t="s">
        <v>312</v>
      </c>
      <c r="AU195" s="144" t="s">
        <v>80</v>
      </c>
      <c r="AY195" s="18" t="s">
        <v>183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8" t="s">
        <v>76</v>
      </c>
      <c r="BK195" s="145">
        <f>ROUND(I195*H195,2)</f>
        <v>0</v>
      </c>
      <c r="BL195" s="18" t="s">
        <v>127</v>
      </c>
      <c r="BM195" s="144" t="s">
        <v>416</v>
      </c>
    </row>
    <row r="196" spans="2:47" s="1" customFormat="1" ht="12">
      <c r="B196" s="33"/>
      <c r="D196" s="146" t="s">
        <v>191</v>
      </c>
      <c r="F196" s="147" t="s">
        <v>415</v>
      </c>
      <c r="I196" s="148"/>
      <c r="L196" s="33"/>
      <c r="M196" s="149"/>
      <c r="T196" s="54"/>
      <c r="AT196" s="18" t="s">
        <v>191</v>
      </c>
      <c r="AU196" s="18" t="s">
        <v>80</v>
      </c>
    </row>
    <row r="197" spans="2:51" s="13" customFormat="1" ht="12">
      <c r="B197" s="159"/>
      <c r="D197" s="146" t="s">
        <v>197</v>
      </c>
      <c r="F197" s="161" t="s">
        <v>1182</v>
      </c>
      <c r="H197" s="162">
        <v>3.971</v>
      </c>
      <c r="I197" s="163"/>
      <c r="L197" s="159"/>
      <c r="M197" s="164"/>
      <c r="T197" s="165"/>
      <c r="AT197" s="160" t="s">
        <v>197</v>
      </c>
      <c r="AU197" s="160" t="s">
        <v>80</v>
      </c>
      <c r="AV197" s="13" t="s">
        <v>80</v>
      </c>
      <c r="AW197" s="13" t="s">
        <v>4</v>
      </c>
      <c r="AX197" s="13" t="s">
        <v>76</v>
      </c>
      <c r="AY197" s="160" t="s">
        <v>183</v>
      </c>
    </row>
    <row r="198" spans="2:65" s="1" customFormat="1" ht="24.2" customHeight="1">
      <c r="B198" s="132"/>
      <c r="C198" s="173" t="s">
        <v>371</v>
      </c>
      <c r="D198" s="173" t="s">
        <v>312</v>
      </c>
      <c r="E198" s="174" t="s">
        <v>419</v>
      </c>
      <c r="F198" s="175" t="s">
        <v>420</v>
      </c>
      <c r="G198" s="176" t="s">
        <v>188</v>
      </c>
      <c r="H198" s="177">
        <v>3.729</v>
      </c>
      <c r="I198" s="178"/>
      <c r="J198" s="179">
        <f>ROUND(I198*H198,2)</f>
        <v>0</v>
      </c>
      <c r="K198" s="175" t="s">
        <v>3</v>
      </c>
      <c r="L198" s="180"/>
      <c r="M198" s="181" t="s">
        <v>3</v>
      </c>
      <c r="N198" s="182" t="s">
        <v>43</v>
      </c>
      <c r="P198" s="142">
        <f>O198*H198</f>
        <v>0</v>
      </c>
      <c r="Q198" s="142">
        <v>0.215</v>
      </c>
      <c r="R198" s="142">
        <f>Q198*H198</f>
        <v>0.801735</v>
      </c>
      <c r="S198" s="142">
        <v>0</v>
      </c>
      <c r="T198" s="143">
        <f>S198*H198</f>
        <v>0</v>
      </c>
      <c r="AR198" s="144" t="s">
        <v>245</v>
      </c>
      <c r="AT198" s="144" t="s">
        <v>312</v>
      </c>
      <c r="AU198" s="144" t="s">
        <v>80</v>
      </c>
      <c r="AY198" s="18" t="s">
        <v>183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8" t="s">
        <v>76</v>
      </c>
      <c r="BK198" s="145">
        <f>ROUND(I198*H198,2)</f>
        <v>0</v>
      </c>
      <c r="BL198" s="18" t="s">
        <v>127</v>
      </c>
      <c r="BM198" s="144" t="s">
        <v>421</v>
      </c>
    </row>
    <row r="199" spans="2:47" s="1" customFormat="1" ht="12">
      <c r="B199" s="33"/>
      <c r="D199" s="146" t="s">
        <v>191</v>
      </c>
      <c r="F199" s="147" t="s">
        <v>420</v>
      </c>
      <c r="I199" s="148"/>
      <c r="L199" s="33"/>
      <c r="M199" s="149"/>
      <c r="T199" s="54"/>
      <c r="AT199" s="18" t="s">
        <v>191</v>
      </c>
      <c r="AU199" s="18" t="s">
        <v>80</v>
      </c>
    </row>
    <row r="200" spans="2:51" s="13" customFormat="1" ht="12">
      <c r="B200" s="159"/>
      <c r="D200" s="146" t="s">
        <v>197</v>
      </c>
      <c r="F200" s="161" t="s">
        <v>1183</v>
      </c>
      <c r="H200" s="162">
        <v>3.729</v>
      </c>
      <c r="I200" s="163"/>
      <c r="L200" s="159"/>
      <c r="M200" s="164"/>
      <c r="T200" s="165"/>
      <c r="AT200" s="160" t="s">
        <v>197</v>
      </c>
      <c r="AU200" s="160" t="s">
        <v>80</v>
      </c>
      <c r="AV200" s="13" t="s">
        <v>80</v>
      </c>
      <c r="AW200" s="13" t="s">
        <v>4</v>
      </c>
      <c r="AX200" s="13" t="s">
        <v>76</v>
      </c>
      <c r="AY200" s="160" t="s">
        <v>183</v>
      </c>
    </row>
    <row r="201" spans="2:65" s="1" customFormat="1" ht="16.5" customHeight="1">
      <c r="B201" s="132"/>
      <c r="C201" s="173" t="s">
        <v>378</v>
      </c>
      <c r="D201" s="173" t="s">
        <v>312</v>
      </c>
      <c r="E201" s="174" t="s">
        <v>424</v>
      </c>
      <c r="F201" s="175" t="s">
        <v>425</v>
      </c>
      <c r="G201" s="176" t="s">
        <v>188</v>
      </c>
      <c r="H201" s="177">
        <v>17.094</v>
      </c>
      <c r="I201" s="178"/>
      <c r="J201" s="179">
        <f>ROUND(I201*H201,2)</f>
        <v>0</v>
      </c>
      <c r="K201" s="175" t="s">
        <v>3</v>
      </c>
      <c r="L201" s="180"/>
      <c r="M201" s="181" t="s">
        <v>3</v>
      </c>
      <c r="N201" s="182" t="s">
        <v>43</v>
      </c>
      <c r="P201" s="142">
        <f>O201*H201</f>
        <v>0</v>
      </c>
      <c r="Q201" s="142">
        <v>0.215</v>
      </c>
      <c r="R201" s="142">
        <f>Q201*H201</f>
        <v>3.6752100000000003</v>
      </c>
      <c r="S201" s="142">
        <v>0</v>
      </c>
      <c r="T201" s="143">
        <f>S201*H201</f>
        <v>0</v>
      </c>
      <c r="AR201" s="144" t="s">
        <v>245</v>
      </c>
      <c r="AT201" s="144" t="s">
        <v>312</v>
      </c>
      <c r="AU201" s="144" t="s">
        <v>80</v>
      </c>
      <c r="AY201" s="18" t="s">
        <v>183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8" t="s">
        <v>76</v>
      </c>
      <c r="BK201" s="145">
        <f>ROUND(I201*H201,2)</f>
        <v>0</v>
      </c>
      <c r="BL201" s="18" t="s">
        <v>127</v>
      </c>
      <c r="BM201" s="144" t="s">
        <v>426</v>
      </c>
    </row>
    <row r="202" spans="2:47" s="1" customFormat="1" ht="12">
      <c r="B202" s="33"/>
      <c r="D202" s="146" t="s">
        <v>191</v>
      </c>
      <c r="F202" s="147" t="s">
        <v>425</v>
      </c>
      <c r="I202" s="148"/>
      <c r="L202" s="33"/>
      <c r="M202" s="149"/>
      <c r="T202" s="54"/>
      <c r="AT202" s="18" t="s">
        <v>191</v>
      </c>
      <c r="AU202" s="18" t="s">
        <v>80</v>
      </c>
    </row>
    <row r="203" spans="2:51" s="13" customFormat="1" ht="12">
      <c r="B203" s="159"/>
      <c r="D203" s="146" t="s">
        <v>197</v>
      </c>
      <c r="F203" s="161" t="s">
        <v>1184</v>
      </c>
      <c r="H203" s="162">
        <v>17.094</v>
      </c>
      <c r="I203" s="163"/>
      <c r="L203" s="159"/>
      <c r="M203" s="164"/>
      <c r="T203" s="165"/>
      <c r="AT203" s="160" t="s">
        <v>197</v>
      </c>
      <c r="AU203" s="160" t="s">
        <v>80</v>
      </c>
      <c r="AV203" s="13" t="s">
        <v>80</v>
      </c>
      <c r="AW203" s="13" t="s">
        <v>4</v>
      </c>
      <c r="AX203" s="13" t="s">
        <v>76</v>
      </c>
      <c r="AY203" s="160" t="s">
        <v>183</v>
      </c>
    </row>
    <row r="204" spans="2:65" s="1" customFormat="1" ht="16.5" customHeight="1">
      <c r="B204" s="132"/>
      <c r="C204" s="173" t="s">
        <v>384</v>
      </c>
      <c r="D204" s="173" t="s">
        <v>312</v>
      </c>
      <c r="E204" s="174" t="s">
        <v>429</v>
      </c>
      <c r="F204" s="175" t="s">
        <v>430</v>
      </c>
      <c r="G204" s="176" t="s">
        <v>188</v>
      </c>
      <c r="H204" s="177">
        <v>26.675</v>
      </c>
      <c r="I204" s="178"/>
      <c r="J204" s="179">
        <f>ROUND(I204*H204,2)</f>
        <v>0</v>
      </c>
      <c r="K204" s="175" t="s">
        <v>3</v>
      </c>
      <c r="L204" s="180"/>
      <c r="M204" s="181" t="s">
        <v>3</v>
      </c>
      <c r="N204" s="182" t="s">
        <v>43</v>
      </c>
      <c r="P204" s="142">
        <f>O204*H204</f>
        <v>0</v>
      </c>
      <c r="Q204" s="142">
        <v>0.215</v>
      </c>
      <c r="R204" s="142">
        <f>Q204*H204</f>
        <v>5.735125</v>
      </c>
      <c r="S204" s="142">
        <v>0</v>
      </c>
      <c r="T204" s="143">
        <f>S204*H204</f>
        <v>0</v>
      </c>
      <c r="AR204" s="144" t="s">
        <v>245</v>
      </c>
      <c r="AT204" s="144" t="s">
        <v>312</v>
      </c>
      <c r="AU204" s="144" t="s">
        <v>80</v>
      </c>
      <c r="AY204" s="18" t="s">
        <v>183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8" t="s">
        <v>76</v>
      </c>
      <c r="BK204" s="145">
        <f>ROUND(I204*H204,2)</f>
        <v>0</v>
      </c>
      <c r="BL204" s="18" t="s">
        <v>127</v>
      </c>
      <c r="BM204" s="144" t="s">
        <v>431</v>
      </c>
    </row>
    <row r="205" spans="2:47" s="1" customFormat="1" ht="12">
      <c r="B205" s="33"/>
      <c r="D205" s="146" t="s">
        <v>191</v>
      </c>
      <c r="F205" s="147" t="s">
        <v>430</v>
      </c>
      <c r="I205" s="148"/>
      <c r="L205" s="33"/>
      <c r="M205" s="149"/>
      <c r="T205" s="54"/>
      <c r="AT205" s="18" t="s">
        <v>191</v>
      </c>
      <c r="AU205" s="18" t="s">
        <v>80</v>
      </c>
    </row>
    <row r="206" spans="2:51" s="13" customFormat="1" ht="12">
      <c r="B206" s="159"/>
      <c r="D206" s="146" t="s">
        <v>197</v>
      </c>
      <c r="F206" s="161" t="s">
        <v>1185</v>
      </c>
      <c r="H206" s="162">
        <v>26.675</v>
      </c>
      <c r="I206" s="163"/>
      <c r="L206" s="159"/>
      <c r="M206" s="164"/>
      <c r="T206" s="165"/>
      <c r="AT206" s="160" t="s">
        <v>197</v>
      </c>
      <c r="AU206" s="160" t="s">
        <v>80</v>
      </c>
      <c r="AV206" s="13" t="s">
        <v>80</v>
      </c>
      <c r="AW206" s="13" t="s">
        <v>4</v>
      </c>
      <c r="AX206" s="13" t="s">
        <v>76</v>
      </c>
      <c r="AY206" s="160" t="s">
        <v>183</v>
      </c>
    </row>
    <row r="207" spans="2:63" s="11" customFormat="1" ht="22.9" customHeight="1">
      <c r="B207" s="120"/>
      <c r="D207" s="121" t="s">
        <v>71</v>
      </c>
      <c r="E207" s="130" t="s">
        <v>254</v>
      </c>
      <c r="F207" s="130" t="s">
        <v>433</v>
      </c>
      <c r="I207" s="123"/>
      <c r="J207" s="131">
        <f>BK207</f>
        <v>0</v>
      </c>
      <c r="L207" s="120"/>
      <c r="M207" s="125"/>
      <c r="P207" s="126">
        <f>SUM(P208:P262)</f>
        <v>0</v>
      </c>
      <c r="R207" s="126">
        <f>SUM(R208:R262)</f>
        <v>172.21219396</v>
      </c>
      <c r="T207" s="127">
        <f>SUM(T208:T262)</f>
        <v>0</v>
      </c>
      <c r="AR207" s="121" t="s">
        <v>76</v>
      </c>
      <c r="AT207" s="128" t="s">
        <v>71</v>
      </c>
      <c r="AU207" s="128" t="s">
        <v>76</v>
      </c>
      <c r="AY207" s="121" t="s">
        <v>183</v>
      </c>
      <c r="BK207" s="129">
        <f>SUM(BK208:BK262)</f>
        <v>0</v>
      </c>
    </row>
    <row r="208" spans="2:65" s="1" customFormat="1" ht="16.5" customHeight="1">
      <c r="B208" s="132"/>
      <c r="C208" s="133" t="s">
        <v>389</v>
      </c>
      <c r="D208" s="133" t="s">
        <v>185</v>
      </c>
      <c r="E208" s="134" t="s">
        <v>1186</v>
      </c>
      <c r="F208" s="135" t="s">
        <v>1187</v>
      </c>
      <c r="G208" s="136" t="s">
        <v>248</v>
      </c>
      <c r="H208" s="137">
        <v>36.81</v>
      </c>
      <c r="I208" s="138"/>
      <c r="J208" s="139">
        <f>ROUND(I208*H208,2)</f>
        <v>0</v>
      </c>
      <c r="K208" s="135" t="s">
        <v>189</v>
      </c>
      <c r="L208" s="33"/>
      <c r="M208" s="140" t="s">
        <v>3</v>
      </c>
      <c r="N208" s="141" t="s">
        <v>43</v>
      </c>
      <c r="P208" s="142">
        <f>O208*H208</f>
        <v>0</v>
      </c>
      <c r="Q208" s="142">
        <v>0.20219</v>
      </c>
      <c r="R208" s="142">
        <f>Q208*H208</f>
        <v>7.4426139000000004</v>
      </c>
      <c r="S208" s="142">
        <v>0</v>
      </c>
      <c r="T208" s="143">
        <f>S208*H208</f>
        <v>0</v>
      </c>
      <c r="AR208" s="144" t="s">
        <v>127</v>
      </c>
      <c r="AT208" s="144" t="s">
        <v>185</v>
      </c>
      <c r="AU208" s="144" t="s">
        <v>80</v>
      </c>
      <c r="AY208" s="18" t="s">
        <v>183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8" t="s">
        <v>76</v>
      </c>
      <c r="BK208" s="145">
        <f>ROUND(I208*H208,2)</f>
        <v>0</v>
      </c>
      <c r="BL208" s="18" t="s">
        <v>127</v>
      </c>
      <c r="BM208" s="144" t="s">
        <v>1188</v>
      </c>
    </row>
    <row r="209" spans="2:47" s="1" customFormat="1" ht="19.5">
      <c r="B209" s="33"/>
      <c r="D209" s="146" t="s">
        <v>191</v>
      </c>
      <c r="F209" s="147" t="s">
        <v>1189</v>
      </c>
      <c r="I209" s="148"/>
      <c r="L209" s="33"/>
      <c r="M209" s="149"/>
      <c r="T209" s="54"/>
      <c r="AT209" s="18" t="s">
        <v>191</v>
      </c>
      <c r="AU209" s="18" t="s">
        <v>80</v>
      </c>
    </row>
    <row r="210" spans="2:47" s="1" customFormat="1" ht="12">
      <c r="B210" s="33"/>
      <c r="D210" s="150" t="s">
        <v>193</v>
      </c>
      <c r="F210" s="151" t="s">
        <v>1190</v>
      </c>
      <c r="I210" s="148"/>
      <c r="L210" s="33"/>
      <c r="M210" s="149"/>
      <c r="T210" s="54"/>
      <c r="AT210" s="18" t="s">
        <v>193</v>
      </c>
      <c r="AU210" s="18" t="s">
        <v>80</v>
      </c>
    </row>
    <row r="211" spans="2:51" s="12" customFormat="1" ht="12">
      <c r="B211" s="153"/>
      <c r="D211" s="146" t="s">
        <v>197</v>
      </c>
      <c r="E211" s="154" t="s">
        <v>3</v>
      </c>
      <c r="F211" s="155" t="s">
        <v>1191</v>
      </c>
      <c r="H211" s="154" t="s">
        <v>3</v>
      </c>
      <c r="I211" s="156"/>
      <c r="L211" s="153"/>
      <c r="M211" s="157"/>
      <c r="T211" s="158"/>
      <c r="AT211" s="154" t="s">
        <v>197</v>
      </c>
      <c r="AU211" s="154" t="s">
        <v>80</v>
      </c>
      <c r="AV211" s="12" t="s">
        <v>76</v>
      </c>
      <c r="AW211" s="12" t="s">
        <v>31</v>
      </c>
      <c r="AX211" s="12" t="s">
        <v>72</v>
      </c>
      <c r="AY211" s="154" t="s">
        <v>183</v>
      </c>
    </row>
    <row r="212" spans="2:51" s="13" customFormat="1" ht="12">
      <c r="B212" s="159"/>
      <c r="D212" s="146" t="s">
        <v>197</v>
      </c>
      <c r="E212" s="160" t="s">
        <v>3</v>
      </c>
      <c r="F212" s="161" t="s">
        <v>1192</v>
      </c>
      <c r="H212" s="162">
        <v>36.81</v>
      </c>
      <c r="I212" s="163"/>
      <c r="L212" s="159"/>
      <c r="M212" s="164"/>
      <c r="T212" s="165"/>
      <c r="AT212" s="160" t="s">
        <v>197</v>
      </c>
      <c r="AU212" s="160" t="s">
        <v>80</v>
      </c>
      <c r="AV212" s="13" t="s">
        <v>80</v>
      </c>
      <c r="AW212" s="13" t="s">
        <v>31</v>
      </c>
      <c r="AX212" s="13" t="s">
        <v>76</v>
      </c>
      <c r="AY212" s="160" t="s">
        <v>183</v>
      </c>
    </row>
    <row r="213" spans="2:65" s="1" customFormat="1" ht="16.5" customHeight="1">
      <c r="B213" s="132"/>
      <c r="C213" s="173" t="s">
        <v>397</v>
      </c>
      <c r="D213" s="173" t="s">
        <v>312</v>
      </c>
      <c r="E213" s="174" t="s">
        <v>1193</v>
      </c>
      <c r="F213" s="175" t="s">
        <v>1194</v>
      </c>
      <c r="G213" s="176" t="s">
        <v>248</v>
      </c>
      <c r="H213" s="177">
        <v>38.651</v>
      </c>
      <c r="I213" s="178"/>
      <c r="J213" s="179">
        <f>ROUND(I213*H213,2)</f>
        <v>0</v>
      </c>
      <c r="K213" s="175" t="s">
        <v>189</v>
      </c>
      <c r="L213" s="180"/>
      <c r="M213" s="181" t="s">
        <v>3</v>
      </c>
      <c r="N213" s="182" t="s">
        <v>43</v>
      </c>
      <c r="P213" s="142">
        <f>O213*H213</f>
        <v>0</v>
      </c>
      <c r="Q213" s="142">
        <v>0.0483</v>
      </c>
      <c r="R213" s="142">
        <f>Q213*H213</f>
        <v>1.8668433000000002</v>
      </c>
      <c r="S213" s="142">
        <v>0</v>
      </c>
      <c r="T213" s="143">
        <f>S213*H213</f>
        <v>0</v>
      </c>
      <c r="AR213" s="144" t="s">
        <v>245</v>
      </c>
      <c r="AT213" s="144" t="s">
        <v>312</v>
      </c>
      <c r="AU213" s="144" t="s">
        <v>80</v>
      </c>
      <c r="AY213" s="18" t="s">
        <v>183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8" t="s">
        <v>76</v>
      </c>
      <c r="BK213" s="145">
        <f>ROUND(I213*H213,2)</f>
        <v>0</v>
      </c>
      <c r="BL213" s="18" t="s">
        <v>127</v>
      </c>
      <c r="BM213" s="144" t="s">
        <v>1195</v>
      </c>
    </row>
    <row r="214" spans="2:47" s="1" customFormat="1" ht="12">
      <c r="B214" s="33"/>
      <c r="D214" s="146" t="s">
        <v>191</v>
      </c>
      <c r="F214" s="147" t="s">
        <v>1194</v>
      </c>
      <c r="I214" s="148"/>
      <c r="L214" s="33"/>
      <c r="M214" s="149"/>
      <c r="T214" s="54"/>
      <c r="AT214" s="18" t="s">
        <v>191</v>
      </c>
      <c r="AU214" s="18" t="s">
        <v>80</v>
      </c>
    </row>
    <row r="215" spans="2:51" s="13" customFormat="1" ht="12">
      <c r="B215" s="159"/>
      <c r="D215" s="146" t="s">
        <v>197</v>
      </c>
      <c r="F215" s="161" t="s">
        <v>1196</v>
      </c>
      <c r="H215" s="162">
        <v>38.651</v>
      </c>
      <c r="I215" s="163"/>
      <c r="L215" s="159"/>
      <c r="M215" s="164"/>
      <c r="T215" s="165"/>
      <c r="AT215" s="160" t="s">
        <v>197</v>
      </c>
      <c r="AU215" s="160" t="s">
        <v>80</v>
      </c>
      <c r="AV215" s="13" t="s">
        <v>80</v>
      </c>
      <c r="AW215" s="13" t="s">
        <v>4</v>
      </c>
      <c r="AX215" s="13" t="s">
        <v>76</v>
      </c>
      <c r="AY215" s="160" t="s">
        <v>183</v>
      </c>
    </row>
    <row r="216" spans="2:65" s="1" customFormat="1" ht="16.5" customHeight="1">
      <c r="B216" s="132"/>
      <c r="C216" s="133" t="s">
        <v>402</v>
      </c>
      <c r="D216" s="133" t="s">
        <v>185</v>
      </c>
      <c r="E216" s="134" t="s">
        <v>1197</v>
      </c>
      <c r="F216" s="135" t="s">
        <v>1198</v>
      </c>
      <c r="G216" s="136" t="s">
        <v>248</v>
      </c>
      <c r="H216" s="137">
        <v>7.5</v>
      </c>
      <c r="I216" s="138"/>
      <c r="J216" s="139">
        <f>ROUND(I216*H216,2)</f>
        <v>0</v>
      </c>
      <c r="K216" s="135" t="s">
        <v>189</v>
      </c>
      <c r="L216" s="33"/>
      <c r="M216" s="140" t="s">
        <v>3</v>
      </c>
      <c r="N216" s="141" t="s">
        <v>43</v>
      </c>
      <c r="P216" s="142">
        <f>O216*H216</f>
        <v>0</v>
      </c>
      <c r="Q216" s="142">
        <v>0.1295</v>
      </c>
      <c r="R216" s="142">
        <f>Q216*H216</f>
        <v>0.9712500000000001</v>
      </c>
      <c r="S216" s="142">
        <v>0</v>
      </c>
      <c r="T216" s="143">
        <f>S216*H216</f>
        <v>0</v>
      </c>
      <c r="AR216" s="144" t="s">
        <v>127</v>
      </c>
      <c r="AT216" s="144" t="s">
        <v>185</v>
      </c>
      <c r="AU216" s="144" t="s">
        <v>80</v>
      </c>
      <c r="AY216" s="18" t="s">
        <v>183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8" t="s">
        <v>76</v>
      </c>
      <c r="BK216" s="145">
        <f>ROUND(I216*H216,2)</f>
        <v>0</v>
      </c>
      <c r="BL216" s="18" t="s">
        <v>127</v>
      </c>
      <c r="BM216" s="144" t="s">
        <v>1199</v>
      </c>
    </row>
    <row r="217" spans="2:47" s="1" customFormat="1" ht="19.5">
      <c r="B217" s="33"/>
      <c r="D217" s="146" t="s">
        <v>191</v>
      </c>
      <c r="F217" s="147" t="s">
        <v>1200</v>
      </c>
      <c r="I217" s="148"/>
      <c r="L217" s="33"/>
      <c r="M217" s="149"/>
      <c r="T217" s="54"/>
      <c r="AT217" s="18" t="s">
        <v>191</v>
      </c>
      <c r="AU217" s="18" t="s">
        <v>80</v>
      </c>
    </row>
    <row r="218" spans="2:47" s="1" customFormat="1" ht="12">
      <c r="B218" s="33"/>
      <c r="D218" s="150" t="s">
        <v>193</v>
      </c>
      <c r="F218" s="151" t="s">
        <v>1201</v>
      </c>
      <c r="I218" s="148"/>
      <c r="L218" s="33"/>
      <c r="M218" s="149"/>
      <c r="T218" s="54"/>
      <c r="AT218" s="18" t="s">
        <v>193</v>
      </c>
      <c r="AU218" s="18" t="s">
        <v>80</v>
      </c>
    </row>
    <row r="219" spans="2:51" s="12" customFormat="1" ht="12">
      <c r="B219" s="153"/>
      <c r="D219" s="146" t="s">
        <v>197</v>
      </c>
      <c r="E219" s="154" t="s">
        <v>3</v>
      </c>
      <c r="F219" s="155" t="s">
        <v>1202</v>
      </c>
      <c r="H219" s="154" t="s">
        <v>3</v>
      </c>
      <c r="I219" s="156"/>
      <c r="L219" s="153"/>
      <c r="M219" s="157"/>
      <c r="T219" s="158"/>
      <c r="AT219" s="154" t="s">
        <v>197</v>
      </c>
      <c r="AU219" s="154" t="s">
        <v>80</v>
      </c>
      <c r="AV219" s="12" t="s">
        <v>76</v>
      </c>
      <c r="AW219" s="12" t="s">
        <v>31</v>
      </c>
      <c r="AX219" s="12" t="s">
        <v>72</v>
      </c>
      <c r="AY219" s="154" t="s">
        <v>183</v>
      </c>
    </row>
    <row r="220" spans="2:51" s="13" customFormat="1" ht="12">
      <c r="B220" s="159"/>
      <c r="D220" s="146" t="s">
        <v>197</v>
      </c>
      <c r="E220" s="160" t="s">
        <v>3</v>
      </c>
      <c r="F220" s="161" t="s">
        <v>736</v>
      </c>
      <c r="H220" s="162">
        <v>7.5</v>
      </c>
      <c r="I220" s="163"/>
      <c r="L220" s="159"/>
      <c r="M220" s="164"/>
      <c r="T220" s="165"/>
      <c r="AT220" s="160" t="s">
        <v>197</v>
      </c>
      <c r="AU220" s="160" t="s">
        <v>80</v>
      </c>
      <c r="AV220" s="13" t="s">
        <v>80</v>
      </c>
      <c r="AW220" s="13" t="s">
        <v>31</v>
      </c>
      <c r="AX220" s="13" t="s">
        <v>76</v>
      </c>
      <c r="AY220" s="160" t="s">
        <v>183</v>
      </c>
    </row>
    <row r="221" spans="2:65" s="1" customFormat="1" ht="16.5" customHeight="1">
      <c r="B221" s="132"/>
      <c r="C221" s="173" t="s">
        <v>408</v>
      </c>
      <c r="D221" s="173" t="s">
        <v>312</v>
      </c>
      <c r="E221" s="174" t="s">
        <v>1203</v>
      </c>
      <c r="F221" s="175" t="s">
        <v>1204</v>
      </c>
      <c r="G221" s="176" t="s">
        <v>248</v>
      </c>
      <c r="H221" s="177">
        <v>7.875</v>
      </c>
      <c r="I221" s="178"/>
      <c r="J221" s="179">
        <f>ROUND(I221*H221,2)</f>
        <v>0</v>
      </c>
      <c r="K221" s="175" t="s">
        <v>189</v>
      </c>
      <c r="L221" s="180"/>
      <c r="M221" s="181" t="s">
        <v>3</v>
      </c>
      <c r="N221" s="182" t="s">
        <v>43</v>
      </c>
      <c r="P221" s="142">
        <f>O221*H221</f>
        <v>0</v>
      </c>
      <c r="Q221" s="142">
        <v>0.045</v>
      </c>
      <c r="R221" s="142">
        <f>Q221*H221</f>
        <v>0.354375</v>
      </c>
      <c r="S221" s="142">
        <v>0</v>
      </c>
      <c r="T221" s="143">
        <f>S221*H221</f>
        <v>0</v>
      </c>
      <c r="AR221" s="144" t="s">
        <v>245</v>
      </c>
      <c r="AT221" s="144" t="s">
        <v>312</v>
      </c>
      <c r="AU221" s="144" t="s">
        <v>80</v>
      </c>
      <c r="AY221" s="18" t="s">
        <v>183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8" t="s">
        <v>76</v>
      </c>
      <c r="BK221" s="145">
        <f>ROUND(I221*H221,2)</f>
        <v>0</v>
      </c>
      <c r="BL221" s="18" t="s">
        <v>127</v>
      </c>
      <c r="BM221" s="144" t="s">
        <v>1205</v>
      </c>
    </row>
    <row r="222" spans="2:47" s="1" customFormat="1" ht="12">
      <c r="B222" s="33"/>
      <c r="D222" s="146" t="s">
        <v>191</v>
      </c>
      <c r="F222" s="147" t="s">
        <v>1204</v>
      </c>
      <c r="I222" s="148"/>
      <c r="L222" s="33"/>
      <c r="M222" s="149"/>
      <c r="T222" s="54"/>
      <c r="AT222" s="18" t="s">
        <v>191</v>
      </c>
      <c r="AU222" s="18" t="s">
        <v>80</v>
      </c>
    </row>
    <row r="223" spans="2:51" s="13" customFormat="1" ht="12">
      <c r="B223" s="159"/>
      <c r="D223" s="146" t="s">
        <v>197</v>
      </c>
      <c r="F223" s="161" t="s">
        <v>1206</v>
      </c>
      <c r="H223" s="162">
        <v>7.875</v>
      </c>
      <c r="I223" s="163"/>
      <c r="L223" s="159"/>
      <c r="M223" s="164"/>
      <c r="T223" s="165"/>
      <c r="AT223" s="160" t="s">
        <v>197</v>
      </c>
      <c r="AU223" s="160" t="s">
        <v>80</v>
      </c>
      <c r="AV223" s="13" t="s">
        <v>80</v>
      </c>
      <c r="AW223" s="13" t="s">
        <v>4</v>
      </c>
      <c r="AX223" s="13" t="s">
        <v>76</v>
      </c>
      <c r="AY223" s="160" t="s">
        <v>183</v>
      </c>
    </row>
    <row r="224" spans="2:65" s="1" customFormat="1" ht="16.5" customHeight="1">
      <c r="B224" s="132"/>
      <c r="C224" s="133" t="s">
        <v>413</v>
      </c>
      <c r="D224" s="133" t="s">
        <v>185</v>
      </c>
      <c r="E224" s="134" t="s">
        <v>435</v>
      </c>
      <c r="F224" s="135" t="s">
        <v>436</v>
      </c>
      <c r="G224" s="136" t="s">
        <v>248</v>
      </c>
      <c r="H224" s="137">
        <v>332.94</v>
      </c>
      <c r="I224" s="138"/>
      <c r="J224" s="139">
        <f>ROUND(I224*H224,2)</f>
        <v>0</v>
      </c>
      <c r="K224" s="135" t="s">
        <v>189</v>
      </c>
      <c r="L224" s="33"/>
      <c r="M224" s="140" t="s">
        <v>3</v>
      </c>
      <c r="N224" s="141" t="s">
        <v>43</v>
      </c>
      <c r="P224" s="142">
        <f>O224*H224</f>
        <v>0</v>
      </c>
      <c r="Q224" s="142">
        <v>0.16849</v>
      </c>
      <c r="R224" s="142">
        <f>Q224*H224</f>
        <v>56.0970606</v>
      </c>
      <c r="S224" s="142">
        <v>0</v>
      </c>
      <c r="T224" s="143">
        <f>S224*H224</f>
        <v>0</v>
      </c>
      <c r="AR224" s="144" t="s">
        <v>127</v>
      </c>
      <c r="AT224" s="144" t="s">
        <v>185</v>
      </c>
      <c r="AU224" s="144" t="s">
        <v>80</v>
      </c>
      <c r="AY224" s="18" t="s">
        <v>183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8" t="s">
        <v>76</v>
      </c>
      <c r="BK224" s="145">
        <f>ROUND(I224*H224,2)</f>
        <v>0</v>
      </c>
      <c r="BL224" s="18" t="s">
        <v>127</v>
      </c>
      <c r="BM224" s="144" t="s">
        <v>437</v>
      </c>
    </row>
    <row r="225" spans="2:47" s="1" customFormat="1" ht="19.5">
      <c r="B225" s="33"/>
      <c r="D225" s="146" t="s">
        <v>191</v>
      </c>
      <c r="F225" s="147" t="s">
        <v>438</v>
      </c>
      <c r="I225" s="148"/>
      <c r="L225" s="33"/>
      <c r="M225" s="149"/>
      <c r="T225" s="54"/>
      <c r="AT225" s="18" t="s">
        <v>191</v>
      </c>
      <c r="AU225" s="18" t="s">
        <v>80</v>
      </c>
    </row>
    <row r="226" spans="2:47" s="1" customFormat="1" ht="12">
      <c r="B226" s="33"/>
      <c r="D226" s="150" t="s">
        <v>193</v>
      </c>
      <c r="F226" s="151" t="s">
        <v>439</v>
      </c>
      <c r="I226" s="148"/>
      <c r="L226" s="33"/>
      <c r="M226" s="149"/>
      <c r="T226" s="54"/>
      <c r="AT226" s="18" t="s">
        <v>193</v>
      </c>
      <c r="AU226" s="18" t="s">
        <v>80</v>
      </c>
    </row>
    <row r="227" spans="2:51" s="12" customFormat="1" ht="12">
      <c r="B227" s="153"/>
      <c r="D227" s="146" t="s">
        <v>197</v>
      </c>
      <c r="E227" s="154" t="s">
        <v>3</v>
      </c>
      <c r="F227" s="155" t="s">
        <v>440</v>
      </c>
      <c r="H227" s="154" t="s">
        <v>3</v>
      </c>
      <c r="I227" s="156"/>
      <c r="L227" s="153"/>
      <c r="M227" s="157"/>
      <c r="T227" s="158"/>
      <c r="AT227" s="154" t="s">
        <v>197</v>
      </c>
      <c r="AU227" s="154" t="s">
        <v>80</v>
      </c>
      <c r="AV227" s="12" t="s">
        <v>76</v>
      </c>
      <c r="AW227" s="12" t="s">
        <v>31</v>
      </c>
      <c r="AX227" s="12" t="s">
        <v>72</v>
      </c>
      <c r="AY227" s="154" t="s">
        <v>183</v>
      </c>
    </row>
    <row r="228" spans="2:51" s="13" customFormat="1" ht="12">
      <c r="B228" s="159"/>
      <c r="D228" s="146" t="s">
        <v>197</v>
      </c>
      <c r="E228" s="160" t="s">
        <v>3</v>
      </c>
      <c r="F228" s="161" t="s">
        <v>1126</v>
      </c>
      <c r="H228" s="162">
        <v>332.94</v>
      </c>
      <c r="I228" s="163"/>
      <c r="L228" s="159"/>
      <c r="M228" s="164"/>
      <c r="T228" s="165"/>
      <c r="AT228" s="160" t="s">
        <v>197</v>
      </c>
      <c r="AU228" s="160" t="s">
        <v>80</v>
      </c>
      <c r="AV228" s="13" t="s">
        <v>80</v>
      </c>
      <c r="AW228" s="13" t="s">
        <v>31</v>
      </c>
      <c r="AX228" s="13" t="s">
        <v>76</v>
      </c>
      <c r="AY228" s="160" t="s">
        <v>183</v>
      </c>
    </row>
    <row r="229" spans="2:65" s="1" customFormat="1" ht="16.5" customHeight="1">
      <c r="B229" s="132"/>
      <c r="C229" s="173" t="s">
        <v>418</v>
      </c>
      <c r="D229" s="173" t="s">
        <v>312</v>
      </c>
      <c r="E229" s="174" t="s">
        <v>443</v>
      </c>
      <c r="F229" s="175" t="s">
        <v>444</v>
      </c>
      <c r="G229" s="176" t="s">
        <v>248</v>
      </c>
      <c r="H229" s="177">
        <v>349.587</v>
      </c>
      <c r="I229" s="178"/>
      <c r="J229" s="179">
        <f>ROUND(I229*H229,2)</f>
        <v>0</v>
      </c>
      <c r="K229" s="175" t="s">
        <v>189</v>
      </c>
      <c r="L229" s="180"/>
      <c r="M229" s="181" t="s">
        <v>3</v>
      </c>
      <c r="N229" s="182" t="s">
        <v>43</v>
      </c>
      <c r="P229" s="142">
        <f>O229*H229</f>
        <v>0</v>
      </c>
      <c r="Q229" s="142">
        <v>0.125</v>
      </c>
      <c r="R229" s="142">
        <f>Q229*H229</f>
        <v>43.698375</v>
      </c>
      <c r="S229" s="142">
        <v>0</v>
      </c>
      <c r="T229" s="143">
        <f>S229*H229</f>
        <v>0</v>
      </c>
      <c r="AR229" s="144" t="s">
        <v>245</v>
      </c>
      <c r="AT229" s="144" t="s">
        <v>312</v>
      </c>
      <c r="AU229" s="144" t="s">
        <v>80</v>
      </c>
      <c r="AY229" s="18" t="s">
        <v>183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8" t="s">
        <v>76</v>
      </c>
      <c r="BK229" s="145">
        <f>ROUND(I229*H229,2)</f>
        <v>0</v>
      </c>
      <c r="BL229" s="18" t="s">
        <v>127</v>
      </c>
      <c r="BM229" s="144" t="s">
        <v>445</v>
      </c>
    </row>
    <row r="230" spans="2:47" s="1" customFormat="1" ht="12">
      <c r="B230" s="33"/>
      <c r="D230" s="146" t="s">
        <v>191</v>
      </c>
      <c r="F230" s="147" t="s">
        <v>444</v>
      </c>
      <c r="I230" s="148"/>
      <c r="L230" s="33"/>
      <c r="M230" s="149"/>
      <c r="T230" s="54"/>
      <c r="AT230" s="18" t="s">
        <v>191</v>
      </c>
      <c r="AU230" s="18" t="s">
        <v>80</v>
      </c>
    </row>
    <row r="231" spans="2:51" s="13" customFormat="1" ht="12">
      <c r="B231" s="159"/>
      <c r="D231" s="146" t="s">
        <v>197</v>
      </c>
      <c r="F231" s="161" t="s">
        <v>1207</v>
      </c>
      <c r="H231" s="162">
        <v>349.587</v>
      </c>
      <c r="I231" s="163"/>
      <c r="L231" s="159"/>
      <c r="M231" s="164"/>
      <c r="T231" s="165"/>
      <c r="AT231" s="160" t="s">
        <v>197</v>
      </c>
      <c r="AU231" s="160" t="s">
        <v>80</v>
      </c>
      <c r="AV231" s="13" t="s">
        <v>80</v>
      </c>
      <c r="AW231" s="13" t="s">
        <v>4</v>
      </c>
      <c r="AX231" s="13" t="s">
        <v>76</v>
      </c>
      <c r="AY231" s="160" t="s">
        <v>183</v>
      </c>
    </row>
    <row r="232" spans="2:65" s="1" customFormat="1" ht="16.5" customHeight="1">
      <c r="B232" s="132"/>
      <c r="C232" s="133" t="s">
        <v>423</v>
      </c>
      <c r="D232" s="133" t="s">
        <v>185</v>
      </c>
      <c r="E232" s="134" t="s">
        <v>448</v>
      </c>
      <c r="F232" s="135" t="s">
        <v>449</v>
      </c>
      <c r="G232" s="136" t="s">
        <v>248</v>
      </c>
      <c r="H232" s="137">
        <v>6.18</v>
      </c>
      <c r="I232" s="138"/>
      <c r="J232" s="139">
        <f>ROUND(I232*H232,2)</f>
        <v>0</v>
      </c>
      <c r="K232" s="135" t="s">
        <v>189</v>
      </c>
      <c r="L232" s="33"/>
      <c r="M232" s="140" t="s">
        <v>3</v>
      </c>
      <c r="N232" s="141" t="s">
        <v>43</v>
      </c>
      <c r="P232" s="142">
        <f>O232*H232</f>
        <v>0</v>
      </c>
      <c r="Q232" s="142">
        <v>0.14067</v>
      </c>
      <c r="R232" s="142">
        <f>Q232*H232</f>
        <v>0.8693405999999999</v>
      </c>
      <c r="S232" s="142">
        <v>0</v>
      </c>
      <c r="T232" s="143">
        <f>S232*H232</f>
        <v>0</v>
      </c>
      <c r="AR232" s="144" t="s">
        <v>127</v>
      </c>
      <c r="AT232" s="144" t="s">
        <v>185</v>
      </c>
      <c r="AU232" s="144" t="s">
        <v>80</v>
      </c>
      <c r="AY232" s="18" t="s">
        <v>183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8" t="s">
        <v>76</v>
      </c>
      <c r="BK232" s="145">
        <f>ROUND(I232*H232,2)</f>
        <v>0</v>
      </c>
      <c r="BL232" s="18" t="s">
        <v>127</v>
      </c>
      <c r="BM232" s="144" t="s">
        <v>450</v>
      </c>
    </row>
    <row r="233" spans="2:47" s="1" customFormat="1" ht="19.5">
      <c r="B233" s="33"/>
      <c r="D233" s="146" t="s">
        <v>191</v>
      </c>
      <c r="F233" s="147" t="s">
        <v>451</v>
      </c>
      <c r="I233" s="148"/>
      <c r="L233" s="33"/>
      <c r="M233" s="149"/>
      <c r="T233" s="54"/>
      <c r="AT233" s="18" t="s">
        <v>191</v>
      </c>
      <c r="AU233" s="18" t="s">
        <v>80</v>
      </c>
    </row>
    <row r="234" spans="2:47" s="1" customFormat="1" ht="12">
      <c r="B234" s="33"/>
      <c r="D234" s="150" t="s">
        <v>193</v>
      </c>
      <c r="F234" s="151" t="s">
        <v>452</v>
      </c>
      <c r="I234" s="148"/>
      <c r="L234" s="33"/>
      <c r="M234" s="149"/>
      <c r="T234" s="54"/>
      <c r="AT234" s="18" t="s">
        <v>193</v>
      </c>
      <c r="AU234" s="18" t="s">
        <v>80</v>
      </c>
    </row>
    <row r="235" spans="2:51" s="12" customFormat="1" ht="12">
      <c r="B235" s="153"/>
      <c r="D235" s="146" t="s">
        <v>197</v>
      </c>
      <c r="E235" s="154" t="s">
        <v>3</v>
      </c>
      <c r="F235" s="155" t="s">
        <v>453</v>
      </c>
      <c r="H235" s="154" t="s">
        <v>3</v>
      </c>
      <c r="I235" s="156"/>
      <c r="L235" s="153"/>
      <c r="M235" s="157"/>
      <c r="T235" s="158"/>
      <c r="AT235" s="154" t="s">
        <v>197</v>
      </c>
      <c r="AU235" s="154" t="s">
        <v>80</v>
      </c>
      <c r="AV235" s="12" t="s">
        <v>76</v>
      </c>
      <c r="AW235" s="12" t="s">
        <v>31</v>
      </c>
      <c r="AX235" s="12" t="s">
        <v>72</v>
      </c>
      <c r="AY235" s="154" t="s">
        <v>183</v>
      </c>
    </row>
    <row r="236" spans="2:51" s="13" customFormat="1" ht="12">
      <c r="B236" s="159"/>
      <c r="D236" s="146" t="s">
        <v>197</v>
      </c>
      <c r="E236" s="160" t="s">
        <v>3</v>
      </c>
      <c r="F236" s="161" t="s">
        <v>1208</v>
      </c>
      <c r="H236" s="162">
        <v>6.18</v>
      </c>
      <c r="I236" s="163"/>
      <c r="L236" s="159"/>
      <c r="M236" s="164"/>
      <c r="T236" s="165"/>
      <c r="AT236" s="160" t="s">
        <v>197</v>
      </c>
      <c r="AU236" s="160" t="s">
        <v>80</v>
      </c>
      <c r="AV236" s="13" t="s">
        <v>80</v>
      </c>
      <c r="AW236" s="13" t="s">
        <v>31</v>
      </c>
      <c r="AX236" s="13" t="s">
        <v>76</v>
      </c>
      <c r="AY236" s="160" t="s">
        <v>183</v>
      </c>
    </row>
    <row r="237" spans="2:65" s="1" customFormat="1" ht="16.5" customHeight="1">
      <c r="B237" s="132"/>
      <c r="C237" s="173" t="s">
        <v>428</v>
      </c>
      <c r="D237" s="173" t="s">
        <v>312</v>
      </c>
      <c r="E237" s="174" t="s">
        <v>456</v>
      </c>
      <c r="F237" s="175" t="s">
        <v>457</v>
      </c>
      <c r="G237" s="176" t="s">
        <v>248</v>
      </c>
      <c r="H237" s="177">
        <v>6.489</v>
      </c>
      <c r="I237" s="178"/>
      <c r="J237" s="179">
        <f>ROUND(I237*H237,2)</f>
        <v>0</v>
      </c>
      <c r="K237" s="175" t="s">
        <v>3</v>
      </c>
      <c r="L237" s="180"/>
      <c r="M237" s="181" t="s">
        <v>3</v>
      </c>
      <c r="N237" s="182" t="s">
        <v>43</v>
      </c>
      <c r="P237" s="142">
        <f>O237*H237</f>
        <v>0</v>
      </c>
      <c r="Q237" s="142">
        <v>0.082</v>
      </c>
      <c r="R237" s="142">
        <f>Q237*H237</f>
        <v>0.532098</v>
      </c>
      <c r="S237" s="142">
        <v>0</v>
      </c>
      <c r="T237" s="143">
        <f>S237*H237</f>
        <v>0</v>
      </c>
      <c r="AR237" s="144" t="s">
        <v>245</v>
      </c>
      <c r="AT237" s="144" t="s">
        <v>312</v>
      </c>
      <c r="AU237" s="144" t="s">
        <v>80</v>
      </c>
      <c r="AY237" s="18" t="s">
        <v>183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8" t="s">
        <v>76</v>
      </c>
      <c r="BK237" s="145">
        <f>ROUND(I237*H237,2)</f>
        <v>0</v>
      </c>
      <c r="BL237" s="18" t="s">
        <v>127</v>
      </c>
      <c r="BM237" s="144" t="s">
        <v>458</v>
      </c>
    </row>
    <row r="238" spans="2:47" s="1" customFormat="1" ht="12">
      <c r="B238" s="33"/>
      <c r="D238" s="146" t="s">
        <v>191</v>
      </c>
      <c r="F238" s="147" t="s">
        <v>457</v>
      </c>
      <c r="I238" s="148"/>
      <c r="L238" s="33"/>
      <c r="M238" s="149"/>
      <c r="T238" s="54"/>
      <c r="AT238" s="18" t="s">
        <v>191</v>
      </c>
      <c r="AU238" s="18" t="s">
        <v>80</v>
      </c>
    </row>
    <row r="239" spans="2:51" s="13" customFormat="1" ht="12">
      <c r="B239" s="159"/>
      <c r="D239" s="146" t="s">
        <v>197</v>
      </c>
      <c r="F239" s="161" t="s">
        <v>1209</v>
      </c>
      <c r="H239" s="162">
        <v>6.489</v>
      </c>
      <c r="I239" s="163"/>
      <c r="L239" s="159"/>
      <c r="M239" s="164"/>
      <c r="T239" s="165"/>
      <c r="AT239" s="160" t="s">
        <v>197</v>
      </c>
      <c r="AU239" s="160" t="s">
        <v>80</v>
      </c>
      <c r="AV239" s="13" t="s">
        <v>80</v>
      </c>
      <c r="AW239" s="13" t="s">
        <v>4</v>
      </c>
      <c r="AX239" s="13" t="s">
        <v>76</v>
      </c>
      <c r="AY239" s="160" t="s">
        <v>183</v>
      </c>
    </row>
    <row r="240" spans="2:65" s="1" customFormat="1" ht="16.5" customHeight="1">
      <c r="B240" s="132"/>
      <c r="C240" s="133" t="s">
        <v>434</v>
      </c>
      <c r="D240" s="133" t="s">
        <v>185</v>
      </c>
      <c r="E240" s="134" t="s">
        <v>461</v>
      </c>
      <c r="F240" s="135" t="s">
        <v>462</v>
      </c>
      <c r="G240" s="136" t="s">
        <v>273</v>
      </c>
      <c r="H240" s="137">
        <v>26.629</v>
      </c>
      <c r="I240" s="138"/>
      <c r="J240" s="139">
        <f>ROUND(I240*H240,2)</f>
        <v>0</v>
      </c>
      <c r="K240" s="135" t="s">
        <v>189</v>
      </c>
      <c r="L240" s="33"/>
      <c r="M240" s="140" t="s">
        <v>3</v>
      </c>
      <c r="N240" s="141" t="s">
        <v>43</v>
      </c>
      <c r="P240" s="142">
        <f>O240*H240</f>
        <v>0</v>
      </c>
      <c r="Q240" s="142">
        <v>2.25634</v>
      </c>
      <c r="R240" s="142">
        <f>Q240*H240</f>
        <v>60.08407786</v>
      </c>
      <c r="S240" s="142">
        <v>0</v>
      </c>
      <c r="T240" s="143">
        <f>S240*H240</f>
        <v>0</v>
      </c>
      <c r="AR240" s="144" t="s">
        <v>127</v>
      </c>
      <c r="AT240" s="144" t="s">
        <v>185</v>
      </c>
      <c r="AU240" s="144" t="s">
        <v>80</v>
      </c>
      <c r="AY240" s="18" t="s">
        <v>183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8" t="s">
        <v>76</v>
      </c>
      <c r="BK240" s="145">
        <f>ROUND(I240*H240,2)</f>
        <v>0</v>
      </c>
      <c r="BL240" s="18" t="s">
        <v>127</v>
      </c>
      <c r="BM240" s="144" t="s">
        <v>463</v>
      </c>
    </row>
    <row r="241" spans="2:47" s="1" customFormat="1" ht="12">
      <c r="B241" s="33"/>
      <c r="D241" s="146" t="s">
        <v>191</v>
      </c>
      <c r="F241" s="147" t="s">
        <v>464</v>
      </c>
      <c r="I241" s="148"/>
      <c r="L241" s="33"/>
      <c r="M241" s="149"/>
      <c r="T241" s="54"/>
      <c r="AT241" s="18" t="s">
        <v>191</v>
      </c>
      <c r="AU241" s="18" t="s">
        <v>80</v>
      </c>
    </row>
    <row r="242" spans="2:47" s="1" customFormat="1" ht="12">
      <c r="B242" s="33"/>
      <c r="D242" s="150" t="s">
        <v>193</v>
      </c>
      <c r="F242" s="151" t="s">
        <v>465</v>
      </c>
      <c r="I242" s="148"/>
      <c r="L242" s="33"/>
      <c r="M242" s="149"/>
      <c r="T242" s="54"/>
      <c r="AT242" s="18" t="s">
        <v>193</v>
      </c>
      <c r="AU242" s="18" t="s">
        <v>80</v>
      </c>
    </row>
    <row r="243" spans="2:51" s="13" customFormat="1" ht="12">
      <c r="B243" s="159"/>
      <c r="D243" s="146" t="s">
        <v>197</v>
      </c>
      <c r="E243" s="160" t="s">
        <v>3</v>
      </c>
      <c r="F243" s="161" t="s">
        <v>1210</v>
      </c>
      <c r="H243" s="162">
        <v>23.306</v>
      </c>
      <c r="I243" s="163"/>
      <c r="L243" s="159"/>
      <c r="M243" s="164"/>
      <c r="T243" s="165"/>
      <c r="AT243" s="160" t="s">
        <v>197</v>
      </c>
      <c r="AU243" s="160" t="s">
        <v>80</v>
      </c>
      <c r="AV243" s="13" t="s">
        <v>80</v>
      </c>
      <c r="AW243" s="13" t="s">
        <v>31</v>
      </c>
      <c r="AX243" s="13" t="s">
        <v>72</v>
      </c>
      <c r="AY243" s="160" t="s">
        <v>183</v>
      </c>
    </row>
    <row r="244" spans="2:51" s="13" customFormat="1" ht="12">
      <c r="B244" s="159"/>
      <c r="D244" s="146" t="s">
        <v>197</v>
      </c>
      <c r="E244" s="160" t="s">
        <v>3</v>
      </c>
      <c r="F244" s="161" t="s">
        <v>1211</v>
      </c>
      <c r="H244" s="162">
        <v>0.371</v>
      </c>
      <c r="I244" s="163"/>
      <c r="L244" s="159"/>
      <c r="M244" s="164"/>
      <c r="T244" s="165"/>
      <c r="AT244" s="160" t="s">
        <v>197</v>
      </c>
      <c r="AU244" s="160" t="s">
        <v>80</v>
      </c>
      <c r="AV244" s="13" t="s">
        <v>80</v>
      </c>
      <c r="AW244" s="13" t="s">
        <v>31</v>
      </c>
      <c r="AX244" s="13" t="s">
        <v>72</v>
      </c>
      <c r="AY244" s="160" t="s">
        <v>183</v>
      </c>
    </row>
    <row r="245" spans="2:51" s="13" customFormat="1" ht="12">
      <c r="B245" s="159"/>
      <c r="D245" s="146" t="s">
        <v>197</v>
      </c>
      <c r="E245" s="160" t="s">
        <v>3</v>
      </c>
      <c r="F245" s="161" t="s">
        <v>1212</v>
      </c>
      <c r="H245" s="162">
        <v>2.577</v>
      </c>
      <c r="I245" s="163"/>
      <c r="L245" s="159"/>
      <c r="M245" s="164"/>
      <c r="T245" s="165"/>
      <c r="AT245" s="160" t="s">
        <v>197</v>
      </c>
      <c r="AU245" s="160" t="s">
        <v>80</v>
      </c>
      <c r="AV245" s="13" t="s">
        <v>80</v>
      </c>
      <c r="AW245" s="13" t="s">
        <v>31</v>
      </c>
      <c r="AX245" s="13" t="s">
        <v>72</v>
      </c>
      <c r="AY245" s="160" t="s">
        <v>183</v>
      </c>
    </row>
    <row r="246" spans="2:51" s="13" customFormat="1" ht="12">
      <c r="B246" s="159"/>
      <c r="D246" s="146" t="s">
        <v>197</v>
      </c>
      <c r="E246" s="160" t="s">
        <v>3</v>
      </c>
      <c r="F246" s="161" t="s">
        <v>1213</v>
      </c>
      <c r="H246" s="162">
        <v>0.375</v>
      </c>
      <c r="I246" s="163"/>
      <c r="L246" s="159"/>
      <c r="M246" s="164"/>
      <c r="T246" s="165"/>
      <c r="AT246" s="160" t="s">
        <v>197</v>
      </c>
      <c r="AU246" s="160" t="s">
        <v>80</v>
      </c>
      <c r="AV246" s="13" t="s">
        <v>80</v>
      </c>
      <c r="AW246" s="13" t="s">
        <v>31</v>
      </c>
      <c r="AX246" s="13" t="s">
        <v>72</v>
      </c>
      <c r="AY246" s="160" t="s">
        <v>183</v>
      </c>
    </row>
    <row r="247" spans="2:51" s="14" customFormat="1" ht="12">
      <c r="B247" s="166"/>
      <c r="D247" s="146" t="s">
        <v>197</v>
      </c>
      <c r="E247" s="167" t="s">
        <v>3</v>
      </c>
      <c r="F247" s="168" t="s">
        <v>226</v>
      </c>
      <c r="H247" s="169">
        <v>26.628999999999998</v>
      </c>
      <c r="I247" s="170"/>
      <c r="L247" s="166"/>
      <c r="M247" s="171"/>
      <c r="T247" s="172"/>
      <c r="AT247" s="167" t="s">
        <v>197</v>
      </c>
      <c r="AU247" s="167" t="s">
        <v>80</v>
      </c>
      <c r="AV247" s="14" t="s">
        <v>127</v>
      </c>
      <c r="AW247" s="14" t="s">
        <v>31</v>
      </c>
      <c r="AX247" s="14" t="s">
        <v>76</v>
      </c>
      <c r="AY247" s="167" t="s">
        <v>183</v>
      </c>
    </row>
    <row r="248" spans="2:65" s="1" customFormat="1" ht="16.5" customHeight="1">
      <c r="B248" s="132"/>
      <c r="C248" s="133" t="s">
        <v>442</v>
      </c>
      <c r="D248" s="133" t="s">
        <v>185</v>
      </c>
      <c r="E248" s="134" t="s">
        <v>469</v>
      </c>
      <c r="F248" s="135" t="s">
        <v>470</v>
      </c>
      <c r="G248" s="136" t="s">
        <v>188</v>
      </c>
      <c r="H248" s="137">
        <v>195.57</v>
      </c>
      <c r="I248" s="138"/>
      <c r="J248" s="139">
        <f>ROUND(I248*H248,2)</f>
        <v>0</v>
      </c>
      <c r="K248" s="135" t="s">
        <v>189</v>
      </c>
      <c r="L248" s="33"/>
      <c r="M248" s="140" t="s">
        <v>3</v>
      </c>
      <c r="N248" s="141" t="s">
        <v>43</v>
      </c>
      <c r="P248" s="142">
        <f>O248*H248</f>
        <v>0</v>
      </c>
      <c r="Q248" s="142">
        <v>0.00047</v>
      </c>
      <c r="R248" s="142">
        <f>Q248*H248</f>
        <v>0.0919179</v>
      </c>
      <c r="S248" s="142">
        <v>0</v>
      </c>
      <c r="T248" s="143">
        <f>S248*H248</f>
        <v>0</v>
      </c>
      <c r="AR248" s="144" t="s">
        <v>127</v>
      </c>
      <c r="AT248" s="144" t="s">
        <v>185</v>
      </c>
      <c r="AU248" s="144" t="s">
        <v>80</v>
      </c>
      <c r="AY248" s="18" t="s">
        <v>183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8" t="s">
        <v>76</v>
      </c>
      <c r="BK248" s="145">
        <f>ROUND(I248*H248,2)</f>
        <v>0</v>
      </c>
      <c r="BL248" s="18" t="s">
        <v>127</v>
      </c>
      <c r="BM248" s="144" t="s">
        <v>471</v>
      </c>
    </row>
    <row r="249" spans="2:47" s="1" customFormat="1" ht="12">
      <c r="B249" s="33"/>
      <c r="D249" s="146" t="s">
        <v>191</v>
      </c>
      <c r="F249" s="147" t="s">
        <v>472</v>
      </c>
      <c r="I249" s="148"/>
      <c r="L249" s="33"/>
      <c r="M249" s="149"/>
      <c r="T249" s="54"/>
      <c r="AT249" s="18" t="s">
        <v>191</v>
      </c>
      <c r="AU249" s="18" t="s">
        <v>80</v>
      </c>
    </row>
    <row r="250" spans="2:47" s="1" customFormat="1" ht="12">
      <c r="B250" s="33"/>
      <c r="D250" s="150" t="s">
        <v>193</v>
      </c>
      <c r="F250" s="151" t="s">
        <v>473</v>
      </c>
      <c r="I250" s="148"/>
      <c r="L250" s="33"/>
      <c r="M250" s="149"/>
      <c r="T250" s="54"/>
      <c r="AT250" s="18" t="s">
        <v>193</v>
      </c>
      <c r="AU250" s="18" t="s">
        <v>80</v>
      </c>
    </row>
    <row r="251" spans="2:65" s="1" customFormat="1" ht="21.75" customHeight="1">
      <c r="B251" s="132"/>
      <c r="C251" s="133" t="s">
        <v>447</v>
      </c>
      <c r="D251" s="133" t="s">
        <v>185</v>
      </c>
      <c r="E251" s="134" t="s">
        <v>475</v>
      </c>
      <c r="F251" s="135" t="s">
        <v>476</v>
      </c>
      <c r="G251" s="136" t="s">
        <v>248</v>
      </c>
      <c r="H251" s="137">
        <v>332.94</v>
      </c>
      <c r="I251" s="138"/>
      <c r="J251" s="139">
        <f>ROUND(I251*H251,2)</f>
        <v>0</v>
      </c>
      <c r="K251" s="135" t="s">
        <v>189</v>
      </c>
      <c r="L251" s="33"/>
      <c r="M251" s="140" t="s">
        <v>3</v>
      </c>
      <c r="N251" s="141" t="s">
        <v>43</v>
      </c>
      <c r="P251" s="142">
        <f>O251*H251</f>
        <v>0</v>
      </c>
      <c r="Q251" s="142">
        <v>0.00061</v>
      </c>
      <c r="R251" s="142">
        <f>Q251*H251</f>
        <v>0.20309339999999998</v>
      </c>
      <c r="S251" s="142">
        <v>0</v>
      </c>
      <c r="T251" s="143">
        <f>S251*H251</f>
        <v>0</v>
      </c>
      <c r="AR251" s="144" t="s">
        <v>127</v>
      </c>
      <c r="AT251" s="144" t="s">
        <v>185</v>
      </c>
      <c r="AU251" s="144" t="s">
        <v>80</v>
      </c>
      <c r="AY251" s="18" t="s">
        <v>183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8" t="s">
        <v>76</v>
      </c>
      <c r="BK251" s="145">
        <f>ROUND(I251*H251,2)</f>
        <v>0</v>
      </c>
      <c r="BL251" s="18" t="s">
        <v>127</v>
      </c>
      <c r="BM251" s="144" t="s">
        <v>477</v>
      </c>
    </row>
    <row r="252" spans="2:47" s="1" customFormat="1" ht="19.5">
      <c r="B252" s="33"/>
      <c r="D252" s="146" t="s">
        <v>191</v>
      </c>
      <c r="F252" s="147" t="s">
        <v>478</v>
      </c>
      <c r="I252" s="148"/>
      <c r="L252" s="33"/>
      <c r="M252" s="149"/>
      <c r="T252" s="54"/>
      <c r="AT252" s="18" t="s">
        <v>191</v>
      </c>
      <c r="AU252" s="18" t="s">
        <v>80</v>
      </c>
    </row>
    <row r="253" spans="2:47" s="1" customFormat="1" ht="12">
      <c r="B253" s="33"/>
      <c r="D253" s="150" t="s">
        <v>193</v>
      </c>
      <c r="F253" s="151" t="s">
        <v>479</v>
      </c>
      <c r="I253" s="148"/>
      <c r="L253" s="33"/>
      <c r="M253" s="149"/>
      <c r="T253" s="54"/>
      <c r="AT253" s="18" t="s">
        <v>193</v>
      </c>
      <c r="AU253" s="18" t="s">
        <v>80</v>
      </c>
    </row>
    <row r="254" spans="2:51" s="12" customFormat="1" ht="12">
      <c r="B254" s="153"/>
      <c r="D254" s="146" t="s">
        <v>197</v>
      </c>
      <c r="E254" s="154" t="s">
        <v>3</v>
      </c>
      <c r="F254" s="155" t="s">
        <v>1214</v>
      </c>
      <c r="H254" s="154" t="s">
        <v>3</v>
      </c>
      <c r="I254" s="156"/>
      <c r="L254" s="153"/>
      <c r="M254" s="157"/>
      <c r="T254" s="158"/>
      <c r="AT254" s="154" t="s">
        <v>197</v>
      </c>
      <c r="AU254" s="154" t="s">
        <v>80</v>
      </c>
      <c r="AV254" s="12" t="s">
        <v>76</v>
      </c>
      <c r="AW254" s="12" t="s">
        <v>31</v>
      </c>
      <c r="AX254" s="12" t="s">
        <v>72</v>
      </c>
      <c r="AY254" s="154" t="s">
        <v>183</v>
      </c>
    </row>
    <row r="255" spans="2:51" s="13" customFormat="1" ht="12">
      <c r="B255" s="159"/>
      <c r="D255" s="146" t="s">
        <v>197</v>
      </c>
      <c r="E255" s="160" t="s">
        <v>3</v>
      </c>
      <c r="F255" s="161" t="s">
        <v>1126</v>
      </c>
      <c r="H255" s="162">
        <v>332.94</v>
      </c>
      <c r="I255" s="163"/>
      <c r="L255" s="159"/>
      <c r="M255" s="164"/>
      <c r="T255" s="165"/>
      <c r="AT255" s="160" t="s">
        <v>197</v>
      </c>
      <c r="AU255" s="160" t="s">
        <v>80</v>
      </c>
      <c r="AV255" s="13" t="s">
        <v>80</v>
      </c>
      <c r="AW255" s="13" t="s">
        <v>31</v>
      </c>
      <c r="AX255" s="13" t="s">
        <v>76</v>
      </c>
      <c r="AY255" s="160" t="s">
        <v>183</v>
      </c>
    </row>
    <row r="256" spans="2:65" s="1" customFormat="1" ht="16.5" customHeight="1">
      <c r="B256" s="132"/>
      <c r="C256" s="133" t="s">
        <v>455</v>
      </c>
      <c r="D256" s="133" t="s">
        <v>185</v>
      </c>
      <c r="E256" s="134" t="s">
        <v>481</v>
      </c>
      <c r="F256" s="135" t="s">
        <v>482</v>
      </c>
      <c r="G256" s="136" t="s">
        <v>248</v>
      </c>
      <c r="H256" s="137">
        <v>332.94</v>
      </c>
      <c r="I256" s="138"/>
      <c r="J256" s="139">
        <f>ROUND(I256*H256,2)</f>
        <v>0</v>
      </c>
      <c r="K256" s="135" t="s">
        <v>189</v>
      </c>
      <c r="L256" s="33"/>
      <c r="M256" s="140" t="s">
        <v>3</v>
      </c>
      <c r="N256" s="141" t="s">
        <v>43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185</v>
      </c>
      <c r="AU256" s="144" t="s">
        <v>80</v>
      </c>
      <c r="AY256" s="18" t="s">
        <v>183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8" t="s">
        <v>76</v>
      </c>
      <c r="BK256" s="145">
        <f>ROUND(I256*H256,2)</f>
        <v>0</v>
      </c>
      <c r="BL256" s="18" t="s">
        <v>127</v>
      </c>
      <c r="BM256" s="144" t="s">
        <v>483</v>
      </c>
    </row>
    <row r="257" spans="2:47" s="1" customFormat="1" ht="12">
      <c r="B257" s="33"/>
      <c r="D257" s="146" t="s">
        <v>191</v>
      </c>
      <c r="F257" s="147" t="s">
        <v>484</v>
      </c>
      <c r="I257" s="148"/>
      <c r="L257" s="33"/>
      <c r="M257" s="149"/>
      <c r="T257" s="54"/>
      <c r="AT257" s="18" t="s">
        <v>191</v>
      </c>
      <c r="AU257" s="18" t="s">
        <v>80</v>
      </c>
    </row>
    <row r="258" spans="2:47" s="1" customFormat="1" ht="12">
      <c r="B258" s="33"/>
      <c r="D258" s="150" t="s">
        <v>193</v>
      </c>
      <c r="F258" s="151" t="s">
        <v>485</v>
      </c>
      <c r="I258" s="148"/>
      <c r="L258" s="33"/>
      <c r="M258" s="149"/>
      <c r="T258" s="54"/>
      <c r="AT258" s="18" t="s">
        <v>193</v>
      </c>
      <c r="AU258" s="18" t="s">
        <v>80</v>
      </c>
    </row>
    <row r="259" spans="2:51" s="12" customFormat="1" ht="12">
      <c r="B259" s="153"/>
      <c r="D259" s="146" t="s">
        <v>197</v>
      </c>
      <c r="E259" s="154" t="s">
        <v>3</v>
      </c>
      <c r="F259" s="155" t="s">
        <v>486</v>
      </c>
      <c r="H259" s="154" t="s">
        <v>3</v>
      </c>
      <c r="I259" s="156"/>
      <c r="L259" s="153"/>
      <c r="M259" s="157"/>
      <c r="T259" s="158"/>
      <c r="AT259" s="154" t="s">
        <v>197</v>
      </c>
      <c r="AU259" s="154" t="s">
        <v>80</v>
      </c>
      <c r="AV259" s="12" t="s">
        <v>76</v>
      </c>
      <c r="AW259" s="12" t="s">
        <v>31</v>
      </c>
      <c r="AX259" s="12" t="s">
        <v>72</v>
      </c>
      <c r="AY259" s="154" t="s">
        <v>183</v>
      </c>
    </row>
    <row r="260" spans="2:51" s="13" customFormat="1" ht="12">
      <c r="B260" s="159"/>
      <c r="D260" s="146" t="s">
        <v>197</v>
      </c>
      <c r="E260" s="160" t="s">
        <v>3</v>
      </c>
      <c r="F260" s="161" t="s">
        <v>1126</v>
      </c>
      <c r="H260" s="162">
        <v>332.94</v>
      </c>
      <c r="I260" s="163"/>
      <c r="L260" s="159"/>
      <c r="M260" s="164"/>
      <c r="T260" s="165"/>
      <c r="AT260" s="160" t="s">
        <v>197</v>
      </c>
      <c r="AU260" s="160" t="s">
        <v>80</v>
      </c>
      <c r="AV260" s="13" t="s">
        <v>80</v>
      </c>
      <c r="AW260" s="13" t="s">
        <v>31</v>
      </c>
      <c r="AX260" s="13" t="s">
        <v>76</v>
      </c>
      <c r="AY260" s="160" t="s">
        <v>183</v>
      </c>
    </row>
    <row r="261" spans="2:65" s="1" customFormat="1" ht="16.5" customHeight="1">
      <c r="B261" s="132"/>
      <c r="C261" s="133" t="s">
        <v>460</v>
      </c>
      <c r="D261" s="133" t="s">
        <v>185</v>
      </c>
      <c r="E261" s="134" t="s">
        <v>488</v>
      </c>
      <c r="F261" s="135" t="s">
        <v>489</v>
      </c>
      <c r="G261" s="136" t="s">
        <v>248</v>
      </c>
      <c r="H261" s="137">
        <v>38.28</v>
      </c>
      <c r="I261" s="138"/>
      <c r="J261" s="139">
        <f>ROUND(I261*H261,2)</f>
        <v>0</v>
      </c>
      <c r="K261" s="135" t="s">
        <v>3</v>
      </c>
      <c r="L261" s="33"/>
      <c r="M261" s="140" t="s">
        <v>3</v>
      </c>
      <c r="N261" s="141" t="s">
        <v>43</v>
      </c>
      <c r="P261" s="142">
        <f>O261*H261</f>
        <v>0</v>
      </c>
      <c r="Q261" s="142">
        <v>3E-05</v>
      </c>
      <c r="R261" s="142">
        <f>Q261*H261</f>
        <v>0.0011484000000000002</v>
      </c>
      <c r="S261" s="142">
        <v>0</v>
      </c>
      <c r="T261" s="143">
        <f>S261*H261</f>
        <v>0</v>
      </c>
      <c r="AR261" s="144" t="s">
        <v>127</v>
      </c>
      <c r="AT261" s="144" t="s">
        <v>185</v>
      </c>
      <c r="AU261" s="144" t="s">
        <v>80</v>
      </c>
      <c r="AY261" s="18" t="s">
        <v>183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8" t="s">
        <v>76</v>
      </c>
      <c r="BK261" s="145">
        <f>ROUND(I261*H261,2)</f>
        <v>0</v>
      </c>
      <c r="BL261" s="18" t="s">
        <v>127</v>
      </c>
      <c r="BM261" s="144" t="s">
        <v>490</v>
      </c>
    </row>
    <row r="262" spans="2:47" s="1" customFormat="1" ht="19.5">
      <c r="B262" s="33"/>
      <c r="D262" s="146" t="s">
        <v>191</v>
      </c>
      <c r="F262" s="147" t="s">
        <v>491</v>
      </c>
      <c r="I262" s="148"/>
      <c r="L262" s="33"/>
      <c r="M262" s="149"/>
      <c r="T262" s="54"/>
      <c r="AT262" s="18" t="s">
        <v>191</v>
      </c>
      <c r="AU262" s="18" t="s">
        <v>80</v>
      </c>
    </row>
    <row r="263" spans="2:63" s="11" customFormat="1" ht="22.9" customHeight="1">
      <c r="B263" s="120"/>
      <c r="D263" s="121" t="s">
        <v>71</v>
      </c>
      <c r="E263" s="130" t="s">
        <v>492</v>
      </c>
      <c r="F263" s="130" t="s">
        <v>493</v>
      </c>
      <c r="I263" s="123"/>
      <c r="J263" s="131">
        <f>BK263</f>
        <v>0</v>
      </c>
      <c r="L263" s="120"/>
      <c r="M263" s="125"/>
      <c r="P263" s="126">
        <f>SUM(P264:P314)</f>
        <v>0</v>
      </c>
      <c r="R263" s="126">
        <f>SUM(R264:R314)</f>
        <v>0</v>
      </c>
      <c r="T263" s="127">
        <f>SUM(T264:T314)</f>
        <v>0</v>
      </c>
      <c r="AR263" s="121" t="s">
        <v>76</v>
      </c>
      <c r="AT263" s="128" t="s">
        <v>71</v>
      </c>
      <c r="AU263" s="128" t="s">
        <v>76</v>
      </c>
      <c r="AY263" s="121" t="s">
        <v>183</v>
      </c>
      <c r="BK263" s="129">
        <f>SUM(BK264:BK314)</f>
        <v>0</v>
      </c>
    </row>
    <row r="264" spans="2:65" s="1" customFormat="1" ht="16.5" customHeight="1">
      <c r="B264" s="132"/>
      <c r="C264" s="133" t="s">
        <v>468</v>
      </c>
      <c r="D264" s="133" t="s">
        <v>185</v>
      </c>
      <c r="E264" s="134" t="s">
        <v>495</v>
      </c>
      <c r="F264" s="135" t="s">
        <v>496</v>
      </c>
      <c r="G264" s="136" t="s">
        <v>295</v>
      </c>
      <c r="H264" s="137">
        <v>94.543</v>
      </c>
      <c r="I264" s="138"/>
      <c r="J264" s="139">
        <f>ROUND(I264*H264,2)</f>
        <v>0</v>
      </c>
      <c r="K264" s="135" t="s">
        <v>189</v>
      </c>
      <c r="L264" s="33"/>
      <c r="M264" s="140" t="s">
        <v>3</v>
      </c>
      <c r="N264" s="141" t="s">
        <v>43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127</v>
      </c>
      <c r="AT264" s="144" t="s">
        <v>185</v>
      </c>
      <c r="AU264" s="144" t="s">
        <v>80</v>
      </c>
      <c r="AY264" s="18" t="s">
        <v>183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8" t="s">
        <v>76</v>
      </c>
      <c r="BK264" s="145">
        <f>ROUND(I264*H264,2)</f>
        <v>0</v>
      </c>
      <c r="BL264" s="18" t="s">
        <v>127</v>
      </c>
      <c r="BM264" s="144" t="s">
        <v>1215</v>
      </c>
    </row>
    <row r="265" spans="2:47" s="1" customFormat="1" ht="12">
      <c r="B265" s="33"/>
      <c r="D265" s="146" t="s">
        <v>191</v>
      </c>
      <c r="F265" s="147" t="s">
        <v>498</v>
      </c>
      <c r="I265" s="148"/>
      <c r="L265" s="33"/>
      <c r="M265" s="149"/>
      <c r="T265" s="54"/>
      <c r="AT265" s="18" t="s">
        <v>191</v>
      </c>
      <c r="AU265" s="18" t="s">
        <v>80</v>
      </c>
    </row>
    <row r="266" spans="2:47" s="1" customFormat="1" ht="12">
      <c r="B266" s="33"/>
      <c r="D266" s="150" t="s">
        <v>193</v>
      </c>
      <c r="F266" s="151" t="s">
        <v>499</v>
      </c>
      <c r="I266" s="148"/>
      <c r="L266" s="33"/>
      <c r="M266" s="149"/>
      <c r="T266" s="54"/>
      <c r="AT266" s="18" t="s">
        <v>193</v>
      </c>
      <c r="AU266" s="18" t="s">
        <v>80</v>
      </c>
    </row>
    <row r="267" spans="2:51" s="12" customFormat="1" ht="12">
      <c r="B267" s="153"/>
      <c r="D267" s="146" t="s">
        <v>197</v>
      </c>
      <c r="E267" s="154" t="s">
        <v>3</v>
      </c>
      <c r="F267" s="155" t="s">
        <v>500</v>
      </c>
      <c r="H267" s="154" t="s">
        <v>3</v>
      </c>
      <c r="I267" s="156"/>
      <c r="L267" s="153"/>
      <c r="M267" s="157"/>
      <c r="T267" s="158"/>
      <c r="AT267" s="154" t="s">
        <v>197</v>
      </c>
      <c r="AU267" s="154" t="s">
        <v>80</v>
      </c>
      <c r="AV267" s="12" t="s">
        <v>76</v>
      </c>
      <c r="AW267" s="12" t="s">
        <v>31</v>
      </c>
      <c r="AX267" s="12" t="s">
        <v>72</v>
      </c>
      <c r="AY267" s="154" t="s">
        <v>183</v>
      </c>
    </row>
    <row r="268" spans="2:51" s="13" customFormat="1" ht="12">
      <c r="B268" s="159"/>
      <c r="D268" s="146" t="s">
        <v>197</v>
      </c>
      <c r="E268" s="160" t="s">
        <v>3</v>
      </c>
      <c r="F268" s="161" t="s">
        <v>1216</v>
      </c>
      <c r="H268" s="162">
        <v>316.836</v>
      </c>
      <c r="I268" s="163"/>
      <c r="L268" s="159"/>
      <c r="M268" s="164"/>
      <c r="T268" s="165"/>
      <c r="AT268" s="160" t="s">
        <v>197</v>
      </c>
      <c r="AU268" s="160" t="s">
        <v>80</v>
      </c>
      <c r="AV268" s="13" t="s">
        <v>80</v>
      </c>
      <c r="AW268" s="13" t="s">
        <v>31</v>
      </c>
      <c r="AX268" s="13" t="s">
        <v>72</v>
      </c>
      <c r="AY268" s="160" t="s">
        <v>183</v>
      </c>
    </row>
    <row r="269" spans="2:51" s="13" customFormat="1" ht="12">
      <c r="B269" s="159"/>
      <c r="D269" s="146" t="s">
        <v>197</v>
      </c>
      <c r="E269" s="160" t="s">
        <v>3</v>
      </c>
      <c r="F269" s="161" t="s">
        <v>1217</v>
      </c>
      <c r="H269" s="162">
        <v>-66.968</v>
      </c>
      <c r="I269" s="163"/>
      <c r="L269" s="159"/>
      <c r="M269" s="164"/>
      <c r="T269" s="165"/>
      <c r="AT269" s="160" t="s">
        <v>197</v>
      </c>
      <c r="AU269" s="160" t="s">
        <v>80</v>
      </c>
      <c r="AV269" s="13" t="s">
        <v>80</v>
      </c>
      <c r="AW269" s="13" t="s">
        <v>31</v>
      </c>
      <c r="AX269" s="13" t="s">
        <v>72</v>
      </c>
      <c r="AY269" s="160" t="s">
        <v>183</v>
      </c>
    </row>
    <row r="270" spans="2:51" s="13" customFormat="1" ht="12">
      <c r="B270" s="159"/>
      <c r="D270" s="146" t="s">
        <v>197</v>
      </c>
      <c r="E270" s="160" t="s">
        <v>3</v>
      </c>
      <c r="F270" s="161" t="s">
        <v>1218</v>
      </c>
      <c r="H270" s="162">
        <v>-58.772</v>
      </c>
      <c r="I270" s="163"/>
      <c r="L270" s="159"/>
      <c r="M270" s="164"/>
      <c r="T270" s="165"/>
      <c r="AT270" s="160" t="s">
        <v>197</v>
      </c>
      <c r="AU270" s="160" t="s">
        <v>80</v>
      </c>
      <c r="AV270" s="13" t="s">
        <v>80</v>
      </c>
      <c r="AW270" s="13" t="s">
        <v>31</v>
      </c>
      <c r="AX270" s="13" t="s">
        <v>72</v>
      </c>
      <c r="AY270" s="160" t="s">
        <v>183</v>
      </c>
    </row>
    <row r="271" spans="2:51" s="13" customFormat="1" ht="12">
      <c r="B271" s="159"/>
      <c r="D271" s="146" t="s">
        <v>197</v>
      </c>
      <c r="E271" s="160" t="s">
        <v>3</v>
      </c>
      <c r="F271" s="161" t="s">
        <v>1219</v>
      </c>
      <c r="H271" s="162">
        <v>-96.553</v>
      </c>
      <c r="I271" s="163"/>
      <c r="L271" s="159"/>
      <c r="M271" s="164"/>
      <c r="T271" s="165"/>
      <c r="AT271" s="160" t="s">
        <v>197</v>
      </c>
      <c r="AU271" s="160" t="s">
        <v>80</v>
      </c>
      <c r="AV271" s="13" t="s">
        <v>80</v>
      </c>
      <c r="AW271" s="13" t="s">
        <v>31</v>
      </c>
      <c r="AX271" s="13" t="s">
        <v>72</v>
      </c>
      <c r="AY271" s="160" t="s">
        <v>183</v>
      </c>
    </row>
    <row r="272" spans="2:51" s="14" customFormat="1" ht="12">
      <c r="B272" s="166"/>
      <c r="D272" s="146" t="s">
        <v>197</v>
      </c>
      <c r="E272" s="167" t="s">
        <v>3</v>
      </c>
      <c r="F272" s="168" t="s">
        <v>226</v>
      </c>
      <c r="H272" s="169">
        <v>94.543</v>
      </c>
      <c r="I272" s="170"/>
      <c r="L272" s="166"/>
      <c r="M272" s="171"/>
      <c r="T272" s="172"/>
      <c r="AT272" s="167" t="s">
        <v>197</v>
      </c>
      <c r="AU272" s="167" t="s">
        <v>80</v>
      </c>
      <c r="AV272" s="14" t="s">
        <v>127</v>
      </c>
      <c r="AW272" s="14" t="s">
        <v>31</v>
      </c>
      <c r="AX272" s="14" t="s">
        <v>76</v>
      </c>
      <c r="AY272" s="167" t="s">
        <v>183</v>
      </c>
    </row>
    <row r="273" spans="2:65" s="1" customFormat="1" ht="21.75" customHeight="1">
      <c r="B273" s="132"/>
      <c r="C273" s="133" t="s">
        <v>474</v>
      </c>
      <c r="D273" s="133" t="s">
        <v>185</v>
      </c>
      <c r="E273" s="134" t="s">
        <v>504</v>
      </c>
      <c r="F273" s="135" t="s">
        <v>505</v>
      </c>
      <c r="G273" s="136" t="s">
        <v>295</v>
      </c>
      <c r="H273" s="137">
        <v>58.772</v>
      </c>
      <c r="I273" s="138"/>
      <c r="J273" s="139">
        <f>ROUND(I273*H273,2)</f>
        <v>0</v>
      </c>
      <c r="K273" s="135" t="s">
        <v>189</v>
      </c>
      <c r="L273" s="33"/>
      <c r="M273" s="140" t="s">
        <v>3</v>
      </c>
      <c r="N273" s="141" t="s">
        <v>43</v>
      </c>
      <c r="P273" s="142">
        <f>O273*H273</f>
        <v>0</v>
      </c>
      <c r="Q273" s="142">
        <v>0</v>
      </c>
      <c r="R273" s="142">
        <f>Q273*H273</f>
        <v>0</v>
      </c>
      <c r="S273" s="142">
        <v>0</v>
      </c>
      <c r="T273" s="143">
        <f>S273*H273</f>
        <v>0</v>
      </c>
      <c r="AR273" s="144" t="s">
        <v>127</v>
      </c>
      <c r="AT273" s="144" t="s">
        <v>185</v>
      </c>
      <c r="AU273" s="144" t="s">
        <v>80</v>
      </c>
      <c r="AY273" s="18" t="s">
        <v>183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8" t="s">
        <v>76</v>
      </c>
      <c r="BK273" s="145">
        <f>ROUND(I273*H273,2)</f>
        <v>0</v>
      </c>
      <c r="BL273" s="18" t="s">
        <v>127</v>
      </c>
      <c r="BM273" s="144" t="s">
        <v>506</v>
      </c>
    </row>
    <row r="274" spans="2:47" s="1" customFormat="1" ht="19.5">
      <c r="B274" s="33"/>
      <c r="D274" s="146" t="s">
        <v>191</v>
      </c>
      <c r="F274" s="147" t="s">
        <v>507</v>
      </c>
      <c r="I274" s="148"/>
      <c r="L274" s="33"/>
      <c r="M274" s="149"/>
      <c r="T274" s="54"/>
      <c r="AT274" s="18" t="s">
        <v>191</v>
      </c>
      <c r="AU274" s="18" t="s">
        <v>80</v>
      </c>
    </row>
    <row r="275" spans="2:47" s="1" customFormat="1" ht="12">
      <c r="B275" s="33"/>
      <c r="D275" s="150" t="s">
        <v>193</v>
      </c>
      <c r="F275" s="151" t="s">
        <v>508</v>
      </c>
      <c r="I275" s="148"/>
      <c r="L275" s="33"/>
      <c r="M275" s="149"/>
      <c r="T275" s="54"/>
      <c r="AT275" s="18" t="s">
        <v>193</v>
      </c>
      <c r="AU275" s="18" t="s">
        <v>80</v>
      </c>
    </row>
    <row r="276" spans="2:51" s="13" customFormat="1" ht="12">
      <c r="B276" s="159"/>
      <c r="D276" s="146" t="s">
        <v>197</v>
      </c>
      <c r="E276" s="160" t="s">
        <v>3</v>
      </c>
      <c r="F276" s="161" t="s">
        <v>1220</v>
      </c>
      <c r="H276" s="162">
        <v>58.772</v>
      </c>
      <c r="I276" s="163"/>
      <c r="L276" s="159"/>
      <c r="M276" s="164"/>
      <c r="T276" s="165"/>
      <c r="AT276" s="160" t="s">
        <v>197</v>
      </c>
      <c r="AU276" s="160" t="s">
        <v>80</v>
      </c>
      <c r="AV276" s="13" t="s">
        <v>80</v>
      </c>
      <c r="AW276" s="13" t="s">
        <v>31</v>
      </c>
      <c r="AX276" s="13" t="s">
        <v>76</v>
      </c>
      <c r="AY276" s="160" t="s">
        <v>183</v>
      </c>
    </row>
    <row r="277" spans="2:65" s="1" customFormat="1" ht="16.5" customHeight="1">
      <c r="B277" s="132"/>
      <c r="C277" s="133" t="s">
        <v>480</v>
      </c>
      <c r="D277" s="133" t="s">
        <v>185</v>
      </c>
      <c r="E277" s="134" t="s">
        <v>512</v>
      </c>
      <c r="F277" s="135" t="s">
        <v>513</v>
      </c>
      <c r="G277" s="136" t="s">
        <v>295</v>
      </c>
      <c r="H277" s="137">
        <v>66.968</v>
      </c>
      <c r="I277" s="138"/>
      <c r="J277" s="139">
        <f>ROUND(I277*H277,2)</f>
        <v>0</v>
      </c>
      <c r="K277" s="135" t="s">
        <v>189</v>
      </c>
      <c r="L277" s="33"/>
      <c r="M277" s="140" t="s">
        <v>3</v>
      </c>
      <c r="N277" s="141" t="s">
        <v>43</v>
      </c>
      <c r="P277" s="142">
        <f>O277*H277</f>
        <v>0</v>
      </c>
      <c r="Q277" s="142">
        <v>0</v>
      </c>
      <c r="R277" s="142">
        <f>Q277*H277</f>
        <v>0</v>
      </c>
      <c r="S277" s="142">
        <v>0</v>
      </c>
      <c r="T277" s="143">
        <f>S277*H277</f>
        <v>0</v>
      </c>
      <c r="AR277" s="144" t="s">
        <v>127</v>
      </c>
      <c r="AT277" s="144" t="s">
        <v>185</v>
      </c>
      <c r="AU277" s="144" t="s">
        <v>80</v>
      </c>
      <c r="AY277" s="18" t="s">
        <v>183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8" t="s">
        <v>76</v>
      </c>
      <c r="BK277" s="145">
        <f>ROUND(I277*H277,2)</f>
        <v>0</v>
      </c>
      <c r="BL277" s="18" t="s">
        <v>127</v>
      </c>
      <c r="BM277" s="144" t="s">
        <v>514</v>
      </c>
    </row>
    <row r="278" spans="2:47" s="1" customFormat="1" ht="12">
      <c r="B278" s="33"/>
      <c r="D278" s="146" t="s">
        <v>191</v>
      </c>
      <c r="F278" s="147" t="s">
        <v>515</v>
      </c>
      <c r="I278" s="148"/>
      <c r="L278" s="33"/>
      <c r="M278" s="149"/>
      <c r="T278" s="54"/>
      <c r="AT278" s="18" t="s">
        <v>191</v>
      </c>
      <c r="AU278" s="18" t="s">
        <v>80</v>
      </c>
    </row>
    <row r="279" spans="2:47" s="1" customFormat="1" ht="12">
      <c r="B279" s="33"/>
      <c r="D279" s="150" t="s">
        <v>193</v>
      </c>
      <c r="F279" s="151" t="s">
        <v>516</v>
      </c>
      <c r="I279" s="148"/>
      <c r="L279" s="33"/>
      <c r="M279" s="149"/>
      <c r="T279" s="54"/>
      <c r="AT279" s="18" t="s">
        <v>193</v>
      </c>
      <c r="AU279" s="18" t="s">
        <v>80</v>
      </c>
    </row>
    <row r="280" spans="2:51" s="12" customFormat="1" ht="12">
      <c r="B280" s="153"/>
      <c r="D280" s="146" t="s">
        <v>197</v>
      </c>
      <c r="E280" s="154" t="s">
        <v>3</v>
      </c>
      <c r="F280" s="155" t="s">
        <v>517</v>
      </c>
      <c r="H280" s="154" t="s">
        <v>3</v>
      </c>
      <c r="I280" s="156"/>
      <c r="L280" s="153"/>
      <c r="M280" s="157"/>
      <c r="T280" s="158"/>
      <c r="AT280" s="154" t="s">
        <v>197</v>
      </c>
      <c r="AU280" s="154" t="s">
        <v>80</v>
      </c>
      <c r="AV280" s="12" t="s">
        <v>76</v>
      </c>
      <c r="AW280" s="12" t="s">
        <v>31</v>
      </c>
      <c r="AX280" s="12" t="s">
        <v>72</v>
      </c>
      <c r="AY280" s="154" t="s">
        <v>183</v>
      </c>
    </row>
    <row r="281" spans="2:51" s="13" customFormat="1" ht="12">
      <c r="B281" s="159"/>
      <c r="D281" s="146" t="s">
        <v>197</v>
      </c>
      <c r="E281" s="160" t="s">
        <v>3</v>
      </c>
      <c r="F281" s="161" t="s">
        <v>1221</v>
      </c>
      <c r="H281" s="162">
        <v>66.968</v>
      </c>
      <c r="I281" s="163"/>
      <c r="L281" s="159"/>
      <c r="M281" s="164"/>
      <c r="T281" s="165"/>
      <c r="AT281" s="160" t="s">
        <v>197</v>
      </c>
      <c r="AU281" s="160" t="s">
        <v>80</v>
      </c>
      <c r="AV281" s="13" t="s">
        <v>80</v>
      </c>
      <c r="AW281" s="13" t="s">
        <v>31</v>
      </c>
      <c r="AX281" s="13" t="s">
        <v>76</v>
      </c>
      <c r="AY281" s="160" t="s">
        <v>183</v>
      </c>
    </row>
    <row r="282" spans="2:65" s="1" customFormat="1" ht="16.5" customHeight="1">
      <c r="B282" s="132"/>
      <c r="C282" s="133" t="s">
        <v>487</v>
      </c>
      <c r="D282" s="133" t="s">
        <v>185</v>
      </c>
      <c r="E282" s="134" t="s">
        <v>520</v>
      </c>
      <c r="F282" s="135" t="s">
        <v>521</v>
      </c>
      <c r="G282" s="136" t="s">
        <v>295</v>
      </c>
      <c r="H282" s="137">
        <v>267.872</v>
      </c>
      <c r="I282" s="138"/>
      <c r="J282" s="139">
        <f>ROUND(I282*H282,2)</f>
        <v>0</v>
      </c>
      <c r="K282" s="135" t="s">
        <v>189</v>
      </c>
      <c r="L282" s="33"/>
      <c r="M282" s="140" t="s">
        <v>3</v>
      </c>
      <c r="N282" s="141" t="s">
        <v>43</v>
      </c>
      <c r="P282" s="142">
        <f>O282*H282</f>
        <v>0</v>
      </c>
      <c r="Q282" s="142">
        <v>0</v>
      </c>
      <c r="R282" s="142">
        <f>Q282*H282</f>
        <v>0</v>
      </c>
      <c r="S282" s="142">
        <v>0</v>
      </c>
      <c r="T282" s="143">
        <f>S282*H282</f>
        <v>0</v>
      </c>
      <c r="AR282" s="144" t="s">
        <v>127</v>
      </c>
      <c r="AT282" s="144" t="s">
        <v>185</v>
      </c>
      <c r="AU282" s="144" t="s">
        <v>80</v>
      </c>
      <c r="AY282" s="18" t="s">
        <v>183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8" t="s">
        <v>76</v>
      </c>
      <c r="BK282" s="145">
        <f>ROUND(I282*H282,2)</f>
        <v>0</v>
      </c>
      <c r="BL282" s="18" t="s">
        <v>127</v>
      </c>
      <c r="BM282" s="144" t="s">
        <v>522</v>
      </c>
    </row>
    <row r="283" spans="2:47" s="1" customFormat="1" ht="12">
      <c r="B283" s="33"/>
      <c r="D283" s="146" t="s">
        <v>191</v>
      </c>
      <c r="F283" s="147" t="s">
        <v>523</v>
      </c>
      <c r="I283" s="148"/>
      <c r="L283" s="33"/>
      <c r="M283" s="149"/>
      <c r="T283" s="54"/>
      <c r="AT283" s="18" t="s">
        <v>191</v>
      </c>
      <c r="AU283" s="18" t="s">
        <v>80</v>
      </c>
    </row>
    <row r="284" spans="2:47" s="1" customFormat="1" ht="12">
      <c r="B284" s="33"/>
      <c r="D284" s="150" t="s">
        <v>193</v>
      </c>
      <c r="F284" s="151" t="s">
        <v>524</v>
      </c>
      <c r="I284" s="148"/>
      <c r="L284" s="33"/>
      <c r="M284" s="149"/>
      <c r="T284" s="54"/>
      <c r="AT284" s="18" t="s">
        <v>193</v>
      </c>
      <c r="AU284" s="18" t="s">
        <v>80</v>
      </c>
    </row>
    <row r="285" spans="2:51" s="13" customFormat="1" ht="12">
      <c r="B285" s="159"/>
      <c r="D285" s="146" t="s">
        <v>197</v>
      </c>
      <c r="F285" s="161" t="s">
        <v>1222</v>
      </c>
      <c r="H285" s="162">
        <v>267.872</v>
      </c>
      <c r="I285" s="163"/>
      <c r="L285" s="159"/>
      <c r="M285" s="164"/>
      <c r="T285" s="165"/>
      <c r="AT285" s="160" t="s">
        <v>197</v>
      </c>
      <c r="AU285" s="160" t="s">
        <v>80</v>
      </c>
      <c r="AV285" s="13" t="s">
        <v>80</v>
      </c>
      <c r="AW285" s="13" t="s">
        <v>4</v>
      </c>
      <c r="AX285" s="13" t="s">
        <v>76</v>
      </c>
      <c r="AY285" s="160" t="s">
        <v>183</v>
      </c>
    </row>
    <row r="286" spans="2:65" s="1" customFormat="1" ht="16.5" customHeight="1">
      <c r="B286" s="132"/>
      <c r="C286" s="133" t="s">
        <v>494</v>
      </c>
      <c r="D286" s="133" t="s">
        <v>185</v>
      </c>
      <c r="E286" s="134" t="s">
        <v>527</v>
      </c>
      <c r="F286" s="135" t="s">
        <v>528</v>
      </c>
      <c r="G286" s="136" t="s">
        <v>295</v>
      </c>
      <c r="H286" s="137">
        <v>249.868</v>
      </c>
      <c r="I286" s="138"/>
      <c r="J286" s="139">
        <f>ROUND(I286*H286,2)</f>
        <v>0</v>
      </c>
      <c r="K286" s="135" t="s">
        <v>189</v>
      </c>
      <c r="L286" s="33"/>
      <c r="M286" s="140" t="s">
        <v>3</v>
      </c>
      <c r="N286" s="141" t="s">
        <v>43</v>
      </c>
      <c r="P286" s="142">
        <f>O286*H286</f>
        <v>0</v>
      </c>
      <c r="Q286" s="142">
        <v>0</v>
      </c>
      <c r="R286" s="142">
        <f>Q286*H286</f>
        <v>0</v>
      </c>
      <c r="S286" s="142">
        <v>0</v>
      </c>
      <c r="T286" s="143">
        <f>S286*H286</f>
        <v>0</v>
      </c>
      <c r="AR286" s="144" t="s">
        <v>127</v>
      </c>
      <c r="AT286" s="144" t="s">
        <v>185</v>
      </c>
      <c r="AU286" s="144" t="s">
        <v>80</v>
      </c>
      <c r="AY286" s="18" t="s">
        <v>183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8" t="s">
        <v>76</v>
      </c>
      <c r="BK286" s="145">
        <f>ROUND(I286*H286,2)</f>
        <v>0</v>
      </c>
      <c r="BL286" s="18" t="s">
        <v>127</v>
      </c>
      <c r="BM286" s="144" t="s">
        <v>529</v>
      </c>
    </row>
    <row r="287" spans="2:47" s="1" customFormat="1" ht="12">
      <c r="B287" s="33"/>
      <c r="D287" s="146" t="s">
        <v>191</v>
      </c>
      <c r="F287" s="147" t="s">
        <v>530</v>
      </c>
      <c r="I287" s="148"/>
      <c r="L287" s="33"/>
      <c r="M287" s="149"/>
      <c r="T287" s="54"/>
      <c r="AT287" s="18" t="s">
        <v>191</v>
      </c>
      <c r="AU287" s="18" t="s">
        <v>80</v>
      </c>
    </row>
    <row r="288" spans="2:47" s="1" customFormat="1" ht="12">
      <c r="B288" s="33"/>
      <c r="D288" s="150" t="s">
        <v>193</v>
      </c>
      <c r="F288" s="151" t="s">
        <v>531</v>
      </c>
      <c r="I288" s="148"/>
      <c r="L288" s="33"/>
      <c r="M288" s="149"/>
      <c r="T288" s="54"/>
      <c r="AT288" s="18" t="s">
        <v>193</v>
      </c>
      <c r="AU288" s="18" t="s">
        <v>80</v>
      </c>
    </row>
    <row r="289" spans="2:51" s="12" customFormat="1" ht="12">
      <c r="B289" s="153"/>
      <c r="D289" s="146" t="s">
        <v>197</v>
      </c>
      <c r="E289" s="154" t="s">
        <v>3</v>
      </c>
      <c r="F289" s="155" t="s">
        <v>534</v>
      </c>
      <c r="H289" s="154" t="s">
        <v>3</v>
      </c>
      <c r="I289" s="156"/>
      <c r="L289" s="153"/>
      <c r="M289" s="157"/>
      <c r="T289" s="158"/>
      <c r="AT289" s="154" t="s">
        <v>197</v>
      </c>
      <c r="AU289" s="154" t="s">
        <v>80</v>
      </c>
      <c r="AV289" s="12" t="s">
        <v>76</v>
      </c>
      <c r="AW289" s="12" t="s">
        <v>31</v>
      </c>
      <c r="AX289" s="12" t="s">
        <v>72</v>
      </c>
      <c r="AY289" s="154" t="s">
        <v>183</v>
      </c>
    </row>
    <row r="290" spans="2:51" s="13" customFormat="1" ht="12">
      <c r="B290" s="159"/>
      <c r="D290" s="146" t="s">
        <v>197</v>
      </c>
      <c r="E290" s="160" t="s">
        <v>3</v>
      </c>
      <c r="F290" s="161" t="s">
        <v>1223</v>
      </c>
      <c r="H290" s="162">
        <v>96.553</v>
      </c>
      <c r="I290" s="163"/>
      <c r="L290" s="159"/>
      <c r="M290" s="164"/>
      <c r="T290" s="165"/>
      <c r="AT290" s="160" t="s">
        <v>197</v>
      </c>
      <c r="AU290" s="160" t="s">
        <v>80</v>
      </c>
      <c r="AV290" s="13" t="s">
        <v>80</v>
      </c>
      <c r="AW290" s="13" t="s">
        <v>31</v>
      </c>
      <c r="AX290" s="13" t="s">
        <v>72</v>
      </c>
      <c r="AY290" s="160" t="s">
        <v>183</v>
      </c>
    </row>
    <row r="291" spans="2:51" s="12" customFormat="1" ht="12">
      <c r="B291" s="153"/>
      <c r="D291" s="146" t="s">
        <v>197</v>
      </c>
      <c r="E291" s="154" t="s">
        <v>3</v>
      </c>
      <c r="F291" s="155" t="s">
        <v>536</v>
      </c>
      <c r="H291" s="154" t="s">
        <v>3</v>
      </c>
      <c r="I291" s="156"/>
      <c r="L291" s="153"/>
      <c r="M291" s="157"/>
      <c r="T291" s="158"/>
      <c r="AT291" s="154" t="s">
        <v>197</v>
      </c>
      <c r="AU291" s="154" t="s">
        <v>80</v>
      </c>
      <c r="AV291" s="12" t="s">
        <v>76</v>
      </c>
      <c r="AW291" s="12" t="s">
        <v>31</v>
      </c>
      <c r="AX291" s="12" t="s">
        <v>72</v>
      </c>
      <c r="AY291" s="154" t="s">
        <v>183</v>
      </c>
    </row>
    <row r="292" spans="2:51" s="13" customFormat="1" ht="12">
      <c r="B292" s="159"/>
      <c r="D292" s="146" t="s">
        <v>197</v>
      </c>
      <c r="E292" s="160" t="s">
        <v>3</v>
      </c>
      <c r="F292" s="161" t="s">
        <v>1224</v>
      </c>
      <c r="H292" s="162">
        <v>94.543</v>
      </c>
      <c r="I292" s="163"/>
      <c r="L292" s="159"/>
      <c r="M292" s="164"/>
      <c r="T292" s="165"/>
      <c r="AT292" s="160" t="s">
        <v>197</v>
      </c>
      <c r="AU292" s="160" t="s">
        <v>80</v>
      </c>
      <c r="AV292" s="13" t="s">
        <v>80</v>
      </c>
      <c r="AW292" s="13" t="s">
        <v>31</v>
      </c>
      <c r="AX292" s="13" t="s">
        <v>72</v>
      </c>
      <c r="AY292" s="160" t="s">
        <v>183</v>
      </c>
    </row>
    <row r="293" spans="2:51" s="15" customFormat="1" ht="12">
      <c r="B293" s="183"/>
      <c r="D293" s="146" t="s">
        <v>197</v>
      </c>
      <c r="E293" s="184" t="s">
        <v>3</v>
      </c>
      <c r="F293" s="185" t="s">
        <v>538</v>
      </c>
      <c r="H293" s="186">
        <v>191.096</v>
      </c>
      <c r="I293" s="187"/>
      <c r="L293" s="183"/>
      <c r="M293" s="188"/>
      <c r="T293" s="189"/>
      <c r="AT293" s="184" t="s">
        <v>197</v>
      </c>
      <c r="AU293" s="184" t="s">
        <v>80</v>
      </c>
      <c r="AV293" s="15" t="s">
        <v>116</v>
      </c>
      <c r="AW293" s="15" t="s">
        <v>31</v>
      </c>
      <c r="AX293" s="15" t="s">
        <v>72</v>
      </c>
      <c r="AY293" s="184" t="s">
        <v>183</v>
      </c>
    </row>
    <row r="294" spans="2:51" s="12" customFormat="1" ht="12">
      <c r="B294" s="153"/>
      <c r="D294" s="146" t="s">
        <v>197</v>
      </c>
      <c r="E294" s="154" t="s">
        <v>3</v>
      </c>
      <c r="F294" s="155" t="s">
        <v>539</v>
      </c>
      <c r="H294" s="154" t="s">
        <v>3</v>
      </c>
      <c r="I294" s="156"/>
      <c r="L294" s="153"/>
      <c r="M294" s="157"/>
      <c r="T294" s="158"/>
      <c r="AT294" s="154" t="s">
        <v>197</v>
      </c>
      <c r="AU294" s="154" t="s">
        <v>80</v>
      </c>
      <c r="AV294" s="12" t="s">
        <v>76</v>
      </c>
      <c r="AW294" s="12" t="s">
        <v>31</v>
      </c>
      <c r="AX294" s="12" t="s">
        <v>72</v>
      </c>
      <c r="AY294" s="154" t="s">
        <v>183</v>
      </c>
    </row>
    <row r="295" spans="2:51" s="13" customFormat="1" ht="12">
      <c r="B295" s="159"/>
      <c r="D295" s="146" t="s">
        <v>197</v>
      </c>
      <c r="E295" s="160" t="s">
        <v>3</v>
      </c>
      <c r="F295" s="161" t="s">
        <v>1225</v>
      </c>
      <c r="H295" s="162">
        <v>58.772</v>
      </c>
      <c r="I295" s="163"/>
      <c r="L295" s="159"/>
      <c r="M295" s="164"/>
      <c r="T295" s="165"/>
      <c r="AT295" s="160" t="s">
        <v>197</v>
      </c>
      <c r="AU295" s="160" t="s">
        <v>80</v>
      </c>
      <c r="AV295" s="13" t="s">
        <v>80</v>
      </c>
      <c r="AW295" s="13" t="s">
        <v>31</v>
      </c>
      <c r="AX295" s="13" t="s">
        <v>72</v>
      </c>
      <c r="AY295" s="160" t="s">
        <v>183</v>
      </c>
    </row>
    <row r="296" spans="2:51" s="15" customFormat="1" ht="12">
      <c r="B296" s="183"/>
      <c r="D296" s="146" t="s">
        <v>197</v>
      </c>
      <c r="E296" s="184" t="s">
        <v>3</v>
      </c>
      <c r="F296" s="185" t="s">
        <v>538</v>
      </c>
      <c r="H296" s="186">
        <v>58.772</v>
      </c>
      <c r="I296" s="187"/>
      <c r="L296" s="183"/>
      <c r="M296" s="188"/>
      <c r="T296" s="189"/>
      <c r="AT296" s="184" t="s">
        <v>197</v>
      </c>
      <c r="AU296" s="184" t="s">
        <v>80</v>
      </c>
      <c r="AV296" s="15" t="s">
        <v>116</v>
      </c>
      <c r="AW296" s="15" t="s">
        <v>31</v>
      </c>
      <c r="AX296" s="15" t="s">
        <v>72</v>
      </c>
      <c r="AY296" s="184" t="s">
        <v>183</v>
      </c>
    </row>
    <row r="297" spans="2:51" s="14" customFormat="1" ht="12">
      <c r="B297" s="166"/>
      <c r="D297" s="146" t="s">
        <v>197</v>
      </c>
      <c r="E297" s="167" t="s">
        <v>3</v>
      </c>
      <c r="F297" s="168" t="s">
        <v>226</v>
      </c>
      <c r="H297" s="169">
        <v>249.868</v>
      </c>
      <c r="I297" s="170"/>
      <c r="L297" s="166"/>
      <c r="M297" s="171"/>
      <c r="T297" s="172"/>
      <c r="AT297" s="167" t="s">
        <v>197</v>
      </c>
      <c r="AU297" s="167" t="s">
        <v>80</v>
      </c>
      <c r="AV297" s="14" t="s">
        <v>127</v>
      </c>
      <c r="AW297" s="14" t="s">
        <v>31</v>
      </c>
      <c r="AX297" s="14" t="s">
        <v>76</v>
      </c>
      <c r="AY297" s="167" t="s">
        <v>183</v>
      </c>
    </row>
    <row r="298" spans="2:65" s="1" customFormat="1" ht="16.5" customHeight="1">
      <c r="B298" s="132"/>
      <c r="C298" s="133" t="s">
        <v>503</v>
      </c>
      <c r="D298" s="133" t="s">
        <v>185</v>
      </c>
      <c r="E298" s="134" t="s">
        <v>542</v>
      </c>
      <c r="F298" s="135" t="s">
        <v>543</v>
      </c>
      <c r="G298" s="136" t="s">
        <v>295</v>
      </c>
      <c r="H298" s="137">
        <v>1587.192</v>
      </c>
      <c r="I298" s="138"/>
      <c r="J298" s="139">
        <f>ROUND(I298*H298,2)</f>
        <v>0</v>
      </c>
      <c r="K298" s="135" t="s">
        <v>189</v>
      </c>
      <c r="L298" s="33"/>
      <c r="M298" s="140" t="s">
        <v>3</v>
      </c>
      <c r="N298" s="141" t="s">
        <v>43</v>
      </c>
      <c r="P298" s="142">
        <f>O298*H298</f>
        <v>0</v>
      </c>
      <c r="Q298" s="142">
        <v>0</v>
      </c>
      <c r="R298" s="142">
        <f>Q298*H298</f>
        <v>0</v>
      </c>
      <c r="S298" s="142">
        <v>0</v>
      </c>
      <c r="T298" s="143">
        <f>S298*H298</f>
        <v>0</v>
      </c>
      <c r="AR298" s="144" t="s">
        <v>127</v>
      </c>
      <c r="AT298" s="144" t="s">
        <v>185</v>
      </c>
      <c r="AU298" s="144" t="s">
        <v>80</v>
      </c>
      <c r="AY298" s="18" t="s">
        <v>183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8" t="s">
        <v>76</v>
      </c>
      <c r="BK298" s="145">
        <f>ROUND(I298*H298,2)</f>
        <v>0</v>
      </c>
      <c r="BL298" s="18" t="s">
        <v>127</v>
      </c>
      <c r="BM298" s="144" t="s">
        <v>544</v>
      </c>
    </row>
    <row r="299" spans="2:47" s="1" customFormat="1" ht="12">
      <c r="B299" s="33"/>
      <c r="D299" s="146" t="s">
        <v>191</v>
      </c>
      <c r="F299" s="147" t="s">
        <v>523</v>
      </c>
      <c r="I299" s="148"/>
      <c r="L299" s="33"/>
      <c r="M299" s="149"/>
      <c r="T299" s="54"/>
      <c r="AT299" s="18" t="s">
        <v>191</v>
      </c>
      <c r="AU299" s="18" t="s">
        <v>80</v>
      </c>
    </row>
    <row r="300" spans="2:47" s="1" customFormat="1" ht="12">
      <c r="B300" s="33"/>
      <c r="D300" s="150" t="s">
        <v>193</v>
      </c>
      <c r="F300" s="151" t="s">
        <v>545</v>
      </c>
      <c r="I300" s="148"/>
      <c r="L300" s="33"/>
      <c r="M300" s="149"/>
      <c r="T300" s="54"/>
      <c r="AT300" s="18" t="s">
        <v>193</v>
      </c>
      <c r="AU300" s="18" t="s">
        <v>80</v>
      </c>
    </row>
    <row r="301" spans="2:51" s="12" customFormat="1" ht="12">
      <c r="B301" s="153"/>
      <c r="D301" s="146" t="s">
        <v>197</v>
      </c>
      <c r="E301" s="154" t="s">
        <v>3</v>
      </c>
      <c r="F301" s="155" t="s">
        <v>534</v>
      </c>
      <c r="H301" s="154" t="s">
        <v>3</v>
      </c>
      <c r="I301" s="156"/>
      <c r="L301" s="153"/>
      <c r="M301" s="157"/>
      <c r="T301" s="158"/>
      <c r="AT301" s="154" t="s">
        <v>197</v>
      </c>
      <c r="AU301" s="154" t="s">
        <v>80</v>
      </c>
      <c r="AV301" s="12" t="s">
        <v>76</v>
      </c>
      <c r="AW301" s="12" t="s">
        <v>31</v>
      </c>
      <c r="AX301" s="12" t="s">
        <v>72</v>
      </c>
      <c r="AY301" s="154" t="s">
        <v>183</v>
      </c>
    </row>
    <row r="302" spans="2:51" s="13" customFormat="1" ht="12">
      <c r="B302" s="159"/>
      <c r="D302" s="146" t="s">
        <v>197</v>
      </c>
      <c r="E302" s="160" t="s">
        <v>3</v>
      </c>
      <c r="F302" s="161" t="s">
        <v>1226</v>
      </c>
      <c r="H302" s="162">
        <v>386.212</v>
      </c>
      <c r="I302" s="163"/>
      <c r="L302" s="159"/>
      <c r="M302" s="164"/>
      <c r="T302" s="165"/>
      <c r="AT302" s="160" t="s">
        <v>197</v>
      </c>
      <c r="AU302" s="160" t="s">
        <v>80</v>
      </c>
      <c r="AV302" s="13" t="s">
        <v>80</v>
      </c>
      <c r="AW302" s="13" t="s">
        <v>31</v>
      </c>
      <c r="AX302" s="13" t="s">
        <v>72</v>
      </c>
      <c r="AY302" s="160" t="s">
        <v>183</v>
      </c>
    </row>
    <row r="303" spans="2:51" s="12" customFormat="1" ht="12">
      <c r="B303" s="153"/>
      <c r="D303" s="146" t="s">
        <v>197</v>
      </c>
      <c r="E303" s="154" t="s">
        <v>3</v>
      </c>
      <c r="F303" s="155" t="s">
        <v>536</v>
      </c>
      <c r="H303" s="154" t="s">
        <v>3</v>
      </c>
      <c r="I303" s="156"/>
      <c r="L303" s="153"/>
      <c r="M303" s="157"/>
      <c r="T303" s="158"/>
      <c r="AT303" s="154" t="s">
        <v>197</v>
      </c>
      <c r="AU303" s="154" t="s">
        <v>80</v>
      </c>
      <c r="AV303" s="12" t="s">
        <v>76</v>
      </c>
      <c r="AW303" s="12" t="s">
        <v>31</v>
      </c>
      <c r="AX303" s="12" t="s">
        <v>72</v>
      </c>
      <c r="AY303" s="154" t="s">
        <v>183</v>
      </c>
    </row>
    <row r="304" spans="2:51" s="13" customFormat="1" ht="12">
      <c r="B304" s="159"/>
      <c r="D304" s="146" t="s">
        <v>197</v>
      </c>
      <c r="E304" s="160" t="s">
        <v>3</v>
      </c>
      <c r="F304" s="161" t="s">
        <v>1227</v>
      </c>
      <c r="H304" s="162">
        <v>378.172</v>
      </c>
      <c r="I304" s="163"/>
      <c r="L304" s="159"/>
      <c r="M304" s="164"/>
      <c r="T304" s="165"/>
      <c r="AT304" s="160" t="s">
        <v>197</v>
      </c>
      <c r="AU304" s="160" t="s">
        <v>80</v>
      </c>
      <c r="AV304" s="13" t="s">
        <v>80</v>
      </c>
      <c r="AW304" s="13" t="s">
        <v>31</v>
      </c>
      <c r="AX304" s="13" t="s">
        <v>72</v>
      </c>
      <c r="AY304" s="160" t="s">
        <v>183</v>
      </c>
    </row>
    <row r="305" spans="2:51" s="15" customFormat="1" ht="12">
      <c r="B305" s="183"/>
      <c r="D305" s="146" t="s">
        <v>197</v>
      </c>
      <c r="E305" s="184" t="s">
        <v>3</v>
      </c>
      <c r="F305" s="185" t="s">
        <v>538</v>
      </c>
      <c r="H305" s="186">
        <v>764.384</v>
      </c>
      <c r="I305" s="187"/>
      <c r="L305" s="183"/>
      <c r="M305" s="188"/>
      <c r="T305" s="189"/>
      <c r="AT305" s="184" t="s">
        <v>197</v>
      </c>
      <c r="AU305" s="184" t="s">
        <v>80</v>
      </c>
      <c r="AV305" s="15" t="s">
        <v>116</v>
      </c>
      <c r="AW305" s="15" t="s">
        <v>31</v>
      </c>
      <c r="AX305" s="15" t="s">
        <v>72</v>
      </c>
      <c r="AY305" s="184" t="s">
        <v>183</v>
      </c>
    </row>
    <row r="306" spans="2:51" s="12" customFormat="1" ht="12">
      <c r="B306" s="153"/>
      <c r="D306" s="146" t="s">
        <v>197</v>
      </c>
      <c r="E306" s="154" t="s">
        <v>3</v>
      </c>
      <c r="F306" s="155" t="s">
        <v>539</v>
      </c>
      <c r="H306" s="154" t="s">
        <v>3</v>
      </c>
      <c r="I306" s="156"/>
      <c r="L306" s="153"/>
      <c r="M306" s="157"/>
      <c r="T306" s="158"/>
      <c r="AT306" s="154" t="s">
        <v>197</v>
      </c>
      <c r="AU306" s="154" t="s">
        <v>80</v>
      </c>
      <c r="AV306" s="12" t="s">
        <v>76</v>
      </c>
      <c r="AW306" s="12" t="s">
        <v>31</v>
      </c>
      <c r="AX306" s="12" t="s">
        <v>72</v>
      </c>
      <c r="AY306" s="154" t="s">
        <v>183</v>
      </c>
    </row>
    <row r="307" spans="2:51" s="13" customFormat="1" ht="12">
      <c r="B307" s="159"/>
      <c r="D307" s="146" t="s">
        <v>197</v>
      </c>
      <c r="E307" s="160" t="s">
        <v>3</v>
      </c>
      <c r="F307" s="161" t="s">
        <v>1228</v>
      </c>
      <c r="H307" s="162">
        <v>822.808</v>
      </c>
      <c r="I307" s="163"/>
      <c r="L307" s="159"/>
      <c r="M307" s="164"/>
      <c r="T307" s="165"/>
      <c r="AT307" s="160" t="s">
        <v>197</v>
      </c>
      <c r="AU307" s="160" t="s">
        <v>80</v>
      </c>
      <c r="AV307" s="13" t="s">
        <v>80</v>
      </c>
      <c r="AW307" s="13" t="s">
        <v>31</v>
      </c>
      <c r="AX307" s="13" t="s">
        <v>72</v>
      </c>
      <c r="AY307" s="160" t="s">
        <v>183</v>
      </c>
    </row>
    <row r="308" spans="2:51" s="15" customFormat="1" ht="12">
      <c r="B308" s="183"/>
      <c r="D308" s="146" t="s">
        <v>197</v>
      </c>
      <c r="E308" s="184" t="s">
        <v>3</v>
      </c>
      <c r="F308" s="185" t="s">
        <v>538</v>
      </c>
      <c r="H308" s="186">
        <v>822.808</v>
      </c>
      <c r="I308" s="187"/>
      <c r="L308" s="183"/>
      <c r="M308" s="188"/>
      <c r="T308" s="189"/>
      <c r="AT308" s="184" t="s">
        <v>197</v>
      </c>
      <c r="AU308" s="184" t="s">
        <v>80</v>
      </c>
      <c r="AV308" s="15" t="s">
        <v>116</v>
      </c>
      <c r="AW308" s="15" t="s">
        <v>31</v>
      </c>
      <c r="AX308" s="15" t="s">
        <v>72</v>
      </c>
      <c r="AY308" s="184" t="s">
        <v>183</v>
      </c>
    </row>
    <row r="309" spans="2:51" s="14" customFormat="1" ht="12">
      <c r="B309" s="166"/>
      <c r="D309" s="146" t="s">
        <v>197</v>
      </c>
      <c r="E309" s="167" t="s">
        <v>3</v>
      </c>
      <c r="F309" s="168" t="s">
        <v>226</v>
      </c>
      <c r="H309" s="169">
        <v>1587.192</v>
      </c>
      <c r="I309" s="170"/>
      <c r="L309" s="166"/>
      <c r="M309" s="171"/>
      <c r="T309" s="172"/>
      <c r="AT309" s="167" t="s">
        <v>197</v>
      </c>
      <c r="AU309" s="167" t="s">
        <v>80</v>
      </c>
      <c r="AV309" s="14" t="s">
        <v>127</v>
      </c>
      <c r="AW309" s="14" t="s">
        <v>31</v>
      </c>
      <c r="AX309" s="14" t="s">
        <v>76</v>
      </c>
      <c r="AY309" s="167" t="s">
        <v>183</v>
      </c>
    </row>
    <row r="310" spans="2:65" s="1" customFormat="1" ht="16.5" customHeight="1">
      <c r="B310" s="132"/>
      <c r="C310" s="133" t="s">
        <v>511</v>
      </c>
      <c r="D310" s="133" t="s">
        <v>185</v>
      </c>
      <c r="E310" s="134" t="s">
        <v>551</v>
      </c>
      <c r="F310" s="135" t="s">
        <v>552</v>
      </c>
      <c r="G310" s="136" t="s">
        <v>295</v>
      </c>
      <c r="H310" s="137">
        <v>316.836</v>
      </c>
      <c r="I310" s="138"/>
      <c r="J310" s="139">
        <f>ROUND(I310*H310,2)</f>
        <v>0</v>
      </c>
      <c r="K310" s="135" t="s">
        <v>189</v>
      </c>
      <c r="L310" s="33"/>
      <c r="M310" s="140" t="s">
        <v>3</v>
      </c>
      <c r="N310" s="141" t="s">
        <v>43</v>
      </c>
      <c r="P310" s="142">
        <f>O310*H310</f>
        <v>0</v>
      </c>
      <c r="Q310" s="142">
        <v>0</v>
      </c>
      <c r="R310" s="142">
        <f>Q310*H310</f>
        <v>0</v>
      </c>
      <c r="S310" s="142">
        <v>0</v>
      </c>
      <c r="T310" s="143">
        <f>S310*H310</f>
        <v>0</v>
      </c>
      <c r="AR310" s="144" t="s">
        <v>127</v>
      </c>
      <c r="AT310" s="144" t="s">
        <v>185</v>
      </c>
      <c r="AU310" s="144" t="s">
        <v>80</v>
      </c>
      <c r="AY310" s="18" t="s">
        <v>183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8" t="s">
        <v>76</v>
      </c>
      <c r="BK310" s="145">
        <f>ROUND(I310*H310,2)</f>
        <v>0</v>
      </c>
      <c r="BL310" s="18" t="s">
        <v>127</v>
      </c>
      <c r="BM310" s="144" t="s">
        <v>553</v>
      </c>
    </row>
    <row r="311" spans="2:47" s="1" customFormat="1" ht="12">
      <c r="B311" s="33"/>
      <c r="D311" s="146" t="s">
        <v>191</v>
      </c>
      <c r="F311" s="147" t="s">
        <v>554</v>
      </c>
      <c r="I311" s="148"/>
      <c r="L311" s="33"/>
      <c r="M311" s="149"/>
      <c r="T311" s="54"/>
      <c r="AT311" s="18" t="s">
        <v>191</v>
      </c>
      <c r="AU311" s="18" t="s">
        <v>80</v>
      </c>
    </row>
    <row r="312" spans="2:47" s="1" customFormat="1" ht="12">
      <c r="B312" s="33"/>
      <c r="D312" s="150" t="s">
        <v>193</v>
      </c>
      <c r="F312" s="151" t="s">
        <v>555</v>
      </c>
      <c r="I312" s="148"/>
      <c r="L312" s="33"/>
      <c r="M312" s="149"/>
      <c r="T312" s="54"/>
      <c r="AT312" s="18" t="s">
        <v>193</v>
      </c>
      <c r="AU312" s="18" t="s">
        <v>80</v>
      </c>
    </row>
    <row r="313" spans="2:65" s="1" customFormat="1" ht="16.5" customHeight="1">
      <c r="B313" s="132"/>
      <c r="C313" s="133" t="s">
        <v>519</v>
      </c>
      <c r="D313" s="133" t="s">
        <v>185</v>
      </c>
      <c r="E313" s="134" t="s">
        <v>71</v>
      </c>
      <c r="F313" s="135" t="s">
        <v>557</v>
      </c>
      <c r="G313" s="136" t="s">
        <v>558</v>
      </c>
      <c r="H313" s="137">
        <v>1</v>
      </c>
      <c r="I313" s="138"/>
      <c r="J313" s="139">
        <f>ROUND(I313*H313,2)</f>
        <v>0</v>
      </c>
      <c r="K313" s="135" t="s">
        <v>3</v>
      </c>
      <c r="L313" s="33"/>
      <c r="M313" s="140" t="s">
        <v>3</v>
      </c>
      <c r="N313" s="141" t="s">
        <v>43</v>
      </c>
      <c r="P313" s="142">
        <f>O313*H313</f>
        <v>0</v>
      </c>
      <c r="Q313" s="142">
        <v>0</v>
      </c>
      <c r="R313" s="142">
        <f>Q313*H313</f>
        <v>0</v>
      </c>
      <c r="S313" s="142">
        <v>0</v>
      </c>
      <c r="T313" s="143">
        <f>S313*H313</f>
        <v>0</v>
      </c>
      <c r="AR313" s="144" t="s">
        <v>127</v>
      </c>
      <c r="AT313" s="144" t="s">
        <v>185</v>
      </c>
      <c r="AU313" s="144" t="s">
        <v>80</v>
      </c>
      <c r="AY313" s="18" t="s">
        <v>183</v>
      </c>
      <c r="BE313" s="145">
        <f>IF(N313="základní",J313,0)</f>
        <v>0</v>
      </c>
      <c r="BF313" s="145">
        <f>IF(N313="snížená",J313,0)</f>
        <v>0</v>
      </c>
      <c r="BG313" s="145">
        <f>IF(N313="zákl. přenesená",J313,0)</f>
        <v>0</v>
      </c>
      <c r="BH313" s="145">
        <f>IF(N313="sníž. přenesená",J313,0)</f>
        <v>0</v>
      </c>
      <c r="BI313" s="145">
        <f>IF(N313="nulová",J313,0)</f>
        <v>0</v>
      </c>
      <c r="BJ313" s="18" t="s">
        <v>76</v>
      </c>
      <c r="BK313" s="145">
        <f>ROUND(I313*H313,2)</f>
        <v>0</v>
      </c>
      <c r="BL313" s="18" t="s">
        <v>127</v>
      </c>
      <c r="BM313" s="144" t="s">
        <v>1229</v>
      </c>
    </row>
    <row r="314" spans="2:47" s="1" customFormat="1" ht="12">
      <c r="B314" s="33"/>
      <c r="D314" s="146" t="s">
        <v>191</v>
      </c>
      <c r="F314" s="147" t="s">
        <v>557</v>
      </c>
      <c r="I314" s="148"/>
      <c r="L314" s="33"/>
      <c r="M314" s="149"/>
      <c r="T314" s="54"/>
      <c r="AT314" s="18" t="s">
        <v>191</v>
      </c>
      <c r="AU314" s="18" t="s">
        <v>80</v>
      </c>
    </row>
    <row r="315" spans="2:63" s="11" customFormat="1" ht="22.9" customHeight="1">
      <c r="B315" s="120"/>
      <c r="D315" s="121" t="s">
        <v>71</v>
      </c>
      <c r="E315" s="130" t="s">
        <v>560</v>
      </c>
      <c r="F315" s="130" t="s">
        <v>561</v>
      </c>
      <c r="I315" s="123"/>
      <c r="J315" s="131">
        <f>BK315</f>
        <v>0</v>
      </c>
      <c r="L315" s="120"/>
      <c r="M315" s="125"/>
      <c r="P315" s="126">
        <f>SUM(P316:P318)</f>
        <v>0</v>
      </c>
      <c r="R315" s="126">
        <f>SUM(R316:R318)</f>
        <v>0</v>
      </c>
      <c r="T315" s="127">
        <f>SUM(T316:T318)</f>
        <v>0</v>
      </c>
      <c r="AR315" s="121" t="s">
        <v>76</v>
      </c>
      <c r="AT315" s="128" t="s">
        <v>71</v>
      </c>
      <c r="AU315" s="128" t="s">
        <v>76</v>
      </c>
      <c r="AY315" s="121" t="s">
        <v>183</v>
      </c>
      <c r="BK315" s="129">
        <f>SUM(BK316:BK318)</f>
        <v>0</v>
      </c>
    </row>
    <row r="316" spans="2:65" s="1" customFormat="1" ht="16.5" customHeight="1">
      <c r="B316" s="132"/>
      <c r="C316" s="133" t="s">
        <v>526</v>
      </c>
      <c r="D316" s="133" t="s">
        <v>185</v>
      </c>
      <c r="E316" s="134" t="s">
        <v>563</v>
      </c>
      <c r="F316" s="135" t="s">
        <v>564</v>
      </c>
      <c r="G316" s="136" t="s">
        <v>295</v>
      </c>
      <c r="H316" s="137">
        <v>506.795</v>
      </c>
      <c r="I316" s="138"/>
      <c r="J316" s="139">
        <f>ROUND(I316*H316,2)</f>
        <v>0</v>
      </c>
      <c r="K316" s="135" t="s">
        <v>189</v>
      </c>
      <c r="L316" s="33"/>
      <c r="M316" s="140" t="s">
        <v>3</v>
      </c>
      <c r="N316" s="141" t="s">
        <v>43</v>
      </c>
      <c r="P316" s="142">
        <f>O316*H316</f>
        <v>0</v>
      </c>
      <c r="Q316" s="142">
        <v>0</v>
      </c>
      <c r="R316" s="142">
        <f>Q316*H316</f>
        <v>0</v>
      </c>
      <c r="S316" s="142">
        <v>0</v>
      </c>
      <c r="T316" s="143">
        <f>S316*H316</f>
        <v>0</v>
      </c>
      <c r="AR316" s="144" t="s">
        <v>127</v>
      </c>
      <c r="AT316" s="144" t="s">
        <v>185</v>
      </c>
      <c r="AU316" s="144" t="s">
        <v>80</v>
      </c>
      <c r="AY316" s="18" t="s">
        <v>183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8" t="s">
        <v>76</v>
      </c>
      <c r="BK316" s="145">
        <f>ROUND(I316*H316,2)</f>
        <v>0</v>
      </c>
      <c r="BL316" s="18" t="s">
        <v>127</v>
      </c>
      <c r="BM316" s="144" t="s">
        <v>565</v>
      </c>
    </row>
    <row r="317" spans="2:47" s="1" customFormat="1" ht="12">
      <c r="B317" s="33"/>
      <c r="D317" s="146" t="s">
        <v>191</v>
      </c>
      <c r="F317" s="147" t="s">
        <v>566</v>
      </c>
      <c r="I317" s="148"/>
      <c r="L317" s="33"/>
      <c r="M317" s="149"/>
      <c r="T317" s="54"/>
      <c r="AT317" s="18" t="s">
        <v>191</v>
      </c>
      <c r="AU317" s="18" t="s">
        <v>80</v>
      </c>
    </row>
    <row r="318" spans="2:47" s="1" customFormat="1" ht="12">
      <c r="B318" s="33"/>
      <c r="D318" s="150" t="s">
        <v>193</v>
      </c>
      <c r="F318" s="151" t="s">
        <v>567</v>
      </c>
      <c r="I318" s="148"/>
      <c r="L318" s="33"/>
      <c r="M318" s="190"/>
      <c r="N318" s="191"/>
      <c r="O318" s="191"/>
      <c r="P318" s="191"/>
      <c r="Q318" s="191"/>
      <c r="R318" s="191"/>
      <c r="S318" s="191"/>
      <c r="T318" s="192"/>
      <c r="AT318" s="18" t="s">
        <v>193</v>
      </c>
      <c r="AU318" s="18" t="s">
        <v>80</v>
      </c>
    </row>
    <row r="319" spans="2:12" s="1" customFormat="1" ht="6.95" customHeight="1"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33"/>
    </row>
  </sheetData>
  <autoFilter ref="C90:K31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2_02/113107182"/>
    <hyperlink ref="F101" r:id="rId2" display="https://podminky.urs.cz/item/CS_URS_2022_02/113107221"/>
    <hyperlink ref="F106" r:id="rId3" display="https://podminky.urs.cz/item/CS_URS_2022_02/113107230"/>
    <hyperlink ref="F111" r:id="rId4" display="https://podminky.urs.cz/item/CS_URS_2022_02/113107241"/>
    <hyperlink ref="F116" r:id="rId5" display="https://podminky.urs.cz/item/CS_URS_2022_02/113201112"/>
    <hyperlink ref="F121" r:id="rId6" display="https://podminky.urs.cz/item/CS_URS_2022_02/181951112"/>
    <hyperlink ref="F128" r:id="rId7" display="https://podminky.urs.cz/item/CS_URS_2022_02/564851011"/>
    <hyperlink ref="F133" r:id="rId8" display="https://podminky.urs.cz/item/CS_URS_2022_02/564851111"/>
    <hyperlink ref="F137" r:id="rId9" display="https://podminky.urs.cz/item/CS_URS_2022_02/564871011"/>
    <hyperlink ref="F142" r:id="rId10" display="https://podminky.urs.cz/item/CS_URS_2022_02/564871111"/>
    <hyperlink ref="F145" r:id="rId11" display="https://podminky.urs.cz/item/CS_URS_2022_02/591211111"/>
    <hyperlink ref="F151" r:id="rId12" display="https://podminky.urs.cz/item/CS_URS_2022_02/591412111"/>
    <hyperlink ref="F157" r:id="rId13" display="https://podminky.urs.cz/item/CS_URS_2022_02/596211112"/>
    <hyperlink ref="F171" r:id="rId14" display="https://podminky.urs.cz/item/CS_URS_2022_02/596211114"/>
    <hyperlink ref="F174" r:id="rId15" display="https://podminky.urs.cz/item/CS_URS_2022_02/596212211"/>
    <hyperlink ref="F188" r:id="rId16" display="https://podminky.urs.cz/item/CS_URS_2022_02/596212214"/>
    <hyperlink ref="F191" r:id="rId17" display="https://podminky.urs.cz/item/CS_URS_2022_02/596811220"/>
    <hyperlink ref="F210" r:id="rId18" display="https://podminky.urs.cz/item/CS_URS_2022_02/916131113"/>
    <hyperlink ref="F218" r:id="rId19" display="https://podminky.urs.cz/item/CS_URS_2022_02/916231213"/>
    <hyperlink ref="F226" r:id="rId20" display="https://podminky.urs.cz/item/CS_URS_2022_02/916241113"/>
    <hyperlink ref="F234" r:id="rId21" display="https://podminky.urs.cz/item/CS_URS_2022_02/916241213"/>
    <hyperlink ref="F242" r:id="rId22" display="https://podminky.urs.cz/item/CS_URS_2022_02/916991121"/>
    <hyperlink ref="F250" r:id="rId23" display="https://podminky.urs.cz/item/CS_URS_2022_02/919726122"/>
    <hyperlink ref="F253" r:id="rId24" display="https://podminky.urs.cz/item/CS_URS_2022_02/919732211"/>
    <hyperlink ref="F258" r:id="rId25" display="https://podminky.urs.cz/item/CS_URS_2022_02/919735113"/>
    <hyperlink ref="F266" r:id="rId26" display="https://podminky.urs.cz/item/CS_URS_2022_02/997006006"/>
    <hyperlink ref="F275" r:id="rId27" display="https://podminky.urs.cz/item/CS_URS_2022_02/997013847"/>
    <hyperlink ref="F279" r:id="rId28" display="https://podminky.urs.cz/item/CS_URS_2022_02/997221551"/>
    <hyperlink ref="F284" r:id="rId29" display="https://podminky.urs.cz/item/CS_URS_2022_02/997221559"/>
    <hyperlink ref="F288" r:id="rId30" display="https://podminky.urs.cz/item/CS_URS_2022_02/997221561"/>
    <hyperlink ref="F300" r:id="rId31" display="https://podminky.urs.cz/item/CS_URS_2022_02/997221569"/>
    <hyperlink ref="F312" r:id="rId32" display="https://podminky.urs.cz/item/CS_URS_2022_02/997221611"/>
    <hyperlink ref="F318" r:id="rId33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122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1114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1230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ROUND(J88,2)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ROUND((SUM(BE88:BE108)),2)</f>
        <v>0</v>
      </c>
      <c r="I35" s="94">
        <v>0.21</v>
      </c>
      <c r="J35" s="84">
        <f>ROUND(((SUM(BE88:BE108))*I35),2)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ROUND((SUM(BF88:BF108)),2)</f>
        <v>0</v>
      </c>
      <c r="I36" s="94">
        <v>0.15</v>
      </c>
      <c r="J36" s="84">
        <f>ROUND(((SUM(BF88:BF108))*I36),2)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ROUND((SUM(BG88:BG108)),2)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ROUND((SUM(BH88:BH108)),2)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ROUND((SUM(BI88:BI108)),2)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1114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102-3 - Zpevněné plochy mimo hlavní trasu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J88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J89</f>
        <v>0</v>
      </c>
      <c r="L64" s="104"/>
    </row>
    <row r="65" spans="2:12" s="9" customFormat="1" ht="19.9" customHeight="1">
      <c r="B65" s="108"/>
      <c r="D65" s="109" t="s">
        <v>164</v>
      </c>
      <c r="E65" s="110"/>
      <c r="F65" s="110"/>
      <c r="G65" s="110"/>
      <c r="H65" s="110"/>
      <c r="I65" s="110"/>
      <c r="J65" s="111">
        <f>J90</f>
        <v>0</v>
      </c>
      <c r="L65" s="108"/>
    </row>
    <row r="66" spans="2:12" s="9" customFormat="1" ht="19.9" customHeight="1">
      <c r="B66" s="108"/>
      <c r="D66" s="109" t="s">
        <v>167</v>
      </c>
      <c r="E66" s="110"/>
      <c r="F66" s="110"/>
      <c r="G66" s="110"/>
      <c r="H66" s="110"/>
      <c r="I66" s="110"/>
      <c r="J66" s="111">
        <f>J105</f>
        <v>0</v>
      </c>
      <c r="L66" s="108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168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17</v>
      </c>
      <c r="L75" s="33"/>
    </row>
    <row r="76" spans="2:12" s="1" customFormat="1" ht="16.5" customHeight="1">
      <c r="B76" s="33"/>
      <c r="E76" s="318" t="str">
        <f>E7</f>
        <v>Vybudování a rekonstrukce chodníku v ul. Žižkova, Česká Kamenice</v>
      </c>
      <c r="F76" s="319"/>
      <c r="G76" s="319"/>
      <c r="H76" s="319"/>
      <c r="L76" s="33"/>
    </row>
    <row r="77" spans="2:12" ht="12" customHeight="1">
      <c r="B77" s="21"/>
      <c r="C77" s="28" t="s">
        <v>153</v>
      </c>
      <c r="L77" s="21"/>
    </row>
    <row r="78" spans="2:12" s="1" customFormat="1" ht="16.5" customHeight="1">
      <c r="B78" s="33"/>
      <c r="E78" s="318" t="s">
        <v>1114</v>
      </c>
      <c r="F78" s="317"/>
      <c r="G78" s="317"/>
      <c r="H78" s="317"/>
      <c r="L78" s="33"/>
    </row>
    <row r="79" spans="2:12" s="1" customFormat="1" ht="12" customHeight="1">
      <c r="B79" s="33"/>
      <c r="C79" s="28" t="s">
        <v>155</v>
      </c>
      <c r="L79" s="33"/>
    </row>
    <row r="80" spans="2:12" s="1" customFormat="1" ht="16.5" customHeight="1">
      <c r="B80" s="33"/>
      <c r="E80" s="286" t="str">
        <f>E11</f>
        <v xml:space="preserve">SO 102-3 - Zpevněné plochy mimo hlavní trasu </v>
      </c>
      <c r="F80" s="317"/>
      <c r="G80" s="317"/>
      <c r="H80" s="317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F14</f>
        <v xml:space="preserve"> </v>
      </c>
      <c r="I82" s="28" t="s">
        <v>23</v>
      </c>
      <c r="J82" s="50" t="str">
        <f>IF(J14="","",J14)</f>
        <v>7. 10. 2022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E17</f>
        <v xml:space="preserve"> </v>
      </c>
      <c r="I84" s="28" t="s">
        <v>30</v>
      </c>
      <c r="J84" s="31" t="str">
        <f>E23</f>
        <v xml:space="preserve"> </v>
      </c>
      <c r="L84" s="33"/>
    </row>
    <row r="85" spans="2:12" s="1" customFormat="1" ht="25.7" customHeight="1">
      <c r="B85" s="33"/>
      <c r="C85" s="28" t="s">
        <v>28</v>
      </c>
      <c r="F85" s="26" t="str">
        <f>IF(E20="","",E20)</f>
        <v>Vyplň údaj</v>
      </c>
      <c r="I85" s="28" t="s">
        <v>32</v>
      </c>
      <c r="J85" s="31" t="str">
        <f>E26</f>
        <v>Ing. Kateřina Tumpachová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12"/>
      <c r="C87" s="113" t="s">
        <v>169</v>
      </c>
      <c r="D87" s="114" t="s">
        <v>57</v>
      </c>
      <c r="E87" s="114" t="s">
        <v>53</v>
      </c>
      <c r="F87" s="114" t="s">
        <v>54</v>
      </c>
      <c r="G87" s="114" t="s">
        <v>170</v>
      </c>
      <c r="H87" s="114" t="s">
        <v>171</v>
      </c>
      <c r="I87" s="114" t="s">
        <v>172</v>
      </c>
      <c r="J87" s="114" t="s">
        <v>159</v>
      </c>
      <c r="K87" s="115" t="s">
        <v>173</v>
      </c>
      <c r="L87" s="112"/>
      <c r="M87" s="57" t="s">
        <v>3</v>
      </c>
      <c r="N87" s="58" t="s">
        <v>42</v>
      </c>
      <c r="O87" s="58" t="s">
        <v>174</v>
      </c>
      <c r="P87" s="58" t="s">
        <v>175</v>
      </c>
      <c r="Q87" s="58" t="s">
        <v>176</v>
      </c>
      <c r="R87" s="58" t="s">
        <v>177</v>
      </c>
      <c r="S87" s="58" t="s">
        <v>178</v>
      </c>
      <c r="T87" s="59" t="s">
        <v>179</v>
      </c>
    </row>
    <row r="88" spans="2:63" s="1" customFormat="1" ht="22.9" customHeight="1">
      <c r="B88" s="33"/>
      <c r="C88" s="62" t="s">
        <v>180</v>
      </c>
      <c r="J88" s="116">
        <f>BK88</f>
        <v>0</v>
      </c>
      <c r="L88" s="33"/>
      <c r="M88" s="60"/>
      <c r="N88" s="51"/>
      <c r="O88" s="51"/>
      <c r="P88" s="117">
        <f>P89</f>
        <v>0</v>
      </c>
      <c r="Q88" s="51"/>
      <c r="R88" s="117">
        <f>R89</f>
        <v>2.3210794000000003</v>
      </c>
      <c r="S88" s="51"/>
      <c r="T88" s="118">
        <f>T89</f>
        <v>0</v>
      </c>
      <c r="AT88" s="18" t="s">
        <v>71</v>
      </c>
      <c r="AU88" s="18" t="s">
        <v>160</v>
      </c>
      <c r="BK88" s="119">
        <f>BK89</f>
        <v>0</v>
      </c>
    </row>
    <row r="89" spans="2:63" s="11" customFormat="1" ht="25.9" customHeight="1">
      <c r="B89" s="120"/>
      <c r="D89" s="121" t="s">
        <v>71</v>
      </c>
      <c r="E89" s="122" t="s">
        <v>181</v>
      </c>
      <c r="F89" s="122" t="s">
        <v>182</v>
      </c>
      <c r="I89" s="123"/>
      <c r="J89" s="124">
        <f>BK89</f>
        <v>0</v>
      </c>
      <c r="L89" s="120"/>
      <c r="M89" s="125"/>
      <c r="P89" s="126">
        <f>P90+P105</f>
        <v>0</v>
      </c>
      <c r="R89" s="126">
        <f>R90+R105</f>
        <v>2.3210794000000003</v>
      </c>
      <c r="T89" s="127">
        <f>T90+T105</f>
        <v>0</v>
      </c>
      <c r="AR89" s="121" t="s">
        <v>76</v>
      </c>
      <c r="AT89" s="128" t="s">
        <v>71</v>
      </c>
      <c r="AU89" s="128" t="s">
        <v>72</v>
      </c>
      <c r="AY89" s="121" t="s">
        <v>183</v>
      </c>
      <c r="BK89" s="129">
        <f>BK90+BK105</f>
        <v>0</v>
      </c>
    </row>
    <row r="90" spans="2:63" s="11" customFormat="1" ht="22.9" customHeight="1">
      <c r="B90" s="120"/>
      <c r="D90" s="121" t="s">
        <v>71</v>
      </c>
      <c r="E90" s="130" t="s">
        <v>138</v>
      </c>
      <c r="F90" s="130" t="s">
        <v>351</v>
      </c>
      <c r="I90" s="123"/>
      <c r="J90" s="131">
        <f>BK90</f>
        <v>0</v>
      </c>
      <c r="L90" s="120"/>
      <c r="M90" s="125"/>
      <c r="P90" s="126">
        <f>SUM(P91:P104)</f>
        <v>0</v>
      </c>
      <c r="R90" s="126">
        <f>SUM(R91:R104)</f>
        <v>2.3210794000000003</v>
      </c>
      <c r="T90" s="127">
        <f>SUM(T91:T104)</f>
        <v>0</v>
      </c>
      <c r="AR90" s="121" t="s">
        <v>76</v>
      </c>
      <c r="AT90" s="128" t="s">
        <v>71</v>
      </c>
      <c r="AU90" s="128" t="s">
        <v>76</v>
      </c>
      <c r="AY90" s="121" t="s">
        <v>183</v>
      </c>
      <c r="BK90" s="129">
        <f>SUM(BK91:BK104)</f>
        <v>0</v>
      </c>
    </row>
    <row r="91" spans="2:65" s="1" customFormat="1" ht="16.5" customHeight="1">
      <c r="B91" s="132"/>
      <c r="C91" s="133" t="s">
        <v>76</v>
      </c>
      <c r="D91" s="133" t="s">
        <v>185</v>
      </c>
      <c r="E91" s="134" t="s">
        <v>379</v>
      </c>
      <c r="F91" s="135" t="s">
        <v>380</v>
      </c>
      <c r="G91" s="136" t="s">
        <v>188</v>
      </c>
      <c r="H91" s="137">
        <v>3.52</v>
      </c>
      <c r="I91" s="138"/>
      <c r="J91" s="139">
        <f>ROUND(I91*H91,2)</f>
        <v>0</v>
      </c>
      <c r="K91" s="135" t="s">
        <v>189</v>
      </c>
      <c r="L91" s="33"/>
      <c r="M91" s="140" t="s">
        <v>3</v>
      </c>
      <c r="N91" s="141" t="s">
        <v>43</v>
      </c>
      <c r="P91" s="142">
        <f>O91*H91</f>
        <v>0</v>
      </c>
      <c r="Q91" s="142">
        <v>0.1837</v>
      </c>
      <c r="R91" s="142">
        <f>Q91*H91</f>
        <v>0.646624</v>
      </c>
      <c r="S91" s="142">
        <v>0</v>
      </c>
      <c r="T91" s="143">
        <f>S91*H91</f>
        <v>0</v>
      </c>
      <c r="AR91" s="144" t="s">
        <v>127</v>
      </c>
      <c r="AT91" s="144" t="s">
        <v>185</v>
      </c>
      <c r="AU91" s="144" t="s">
        <v>80</v>
      </c>
      <c r="AY91" s="18" t="s">
        <v>183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8" t="s">
        <v>76</v>
      </c>
      <c r="BK91" s="145">
        <f>ROUND(I91*H91,2)</f>
        <v>0</v>
      </c>
      <c r="BL91" s="18" t="s">
        <v>127</v>
      </c>
      <c r="BM91" s="144" t="s">
        <v>1068</v>
      </c>
    </row>
    <row r="92" spans="2:47" s="1" customFormat="1" ht="19.5">
      <c r="B92" s="33"/>
      <c r="D92" s="146" t="s">
        <v>191</v>
      </c>
      <c r="F92" s="147" t="s">
        <v>382</v>
      </c>
      <c r="I92" s="148"/>
      <c r="L92" s="33"/>
      <c r="M92" s="149"/>
      <c r="T92" s="54"/>
      <c r="AT92" s="18" t="s">
        <v>191</v>
      </c>
      <c r="AU92" s="18" t="s">
        <v>80</v>
      </c>
    </row>
    <row r="93" spans="2:47" s="1" customFormat="1" ht="12">
      <c r="B93" s="33"/>
      <c r="D93" s="150" t="s">
        <v>193</v>
      </c>
      <c r="F93" s="151" t="s">
        <v>383</v>
      </c>
      <c r="I93" s="148"/>
      <c r="L93" s="33"/>
      <c r="M93" s="149"/>
      <c r="T93" s="54"/>
      <c r="AT93" s="18" t="s">
        <v>193</v>
      </c>
      <c r="AU93" s="18" t="s">
        <v>80</v>
      </c>
    </row>
    <row r="94" spans="2:51" s="12" customFormat="1" ht="12">
      <c r="B94" s="153"/>
      <c r="D94" s="146" t="s">
        <v>197</v>
      </c>
      <c r="E94" s="154" t="s">
        <v>3</v>
      </c>
      <c r="F94" s="155" t="s">
        <v>600</v>
      </c>
      <c r="H94" s="154" t="s">
        <v>3</v>
      </c>
      <c r="I94" s="156"/>
      <c r="L94" s="153"/>
      <c r="M94" s="157"/>
      <c r="T94" s="158"/>
      <c r="AT94" s="154" t="s">
        <v>197</v>
      </c>
      <c r="AU94" s="154" t="s">
        <v>80</v>
      </c>
      <c r="AV94" s="12" t="s">
        <v>76</v>
      </c>
      <c r="AW94" s="12" t="s">
        <v>31</v>
      </c>
      <c r="AX94" s="12" t="s">
        <v>72</v>
      </c>
      <c r="AY94" s="154" t="s">
        <v>183</v>
      </c>
    </row>
    <row r="95" spans="2:51" s="13" customFormat="1" ht="12">
      <c r="B95" s="159"/>
      <c r="D95" s="146" t="s">
        <v>197</v>
      </c>
      <c r="E95" s="160" t="s">
        <v>3</v>
      </c>
      <c r="F95" s="161" t="s">
        <v>1133</v>
      </c>
      <c r="H95" s="162">
        <v>3.52</v>
      </c>
      <c r="I95" s="163"/>
      <c r="L95" s="159"/>
      <c r="M95" s="164"/>
      <c r="T95" s="165"/>
      <c r="AT95" s="160" t="s">
        <v>197</v>
      </c>
      <c r="AU95" s="160" t="s">
        <v>80</v>
      </c>
      <c r="AV95" s="13" t="s">
        <v>80</v>
      </c>
      <c r="AW95" s="13" t="s">
        <v>31</v>
      </c>
      <c r="AX95" s="13" t="s">
        <v>76</v>
      </c>
      <c r="AY95" s="160" t="s">
        <v>183</v>
      </c>
    </row>
    <row r="96" spans="2:65" s="1" customFormat="1" ht="16.5" customHeight="1">
      <c r="B96" s="132"/>
      <c r="C96" s="173" t="s">
        <v>80</v>
      </c>
      <c r="D96" s="173" t="s">
        <v>312</v>
      </c>
      <c r="E96" s="174" t="s">
        <v>385</v>
      </c>
      <c r="F96" s="175" t="s">
        <v>386</v>
      </c>
      <c r="G96" s="176" t="s">
        <v>188</v>
      </c>
      <c r="H96" s="177">
        <v>3.872</v>
      </c>
      <c r="I96" s="178"/>
      <c r="J96" s="179">
        <f>ROUND(I96*H96,2)</f>
        <v>0</v>
      </c>
      <c r="K96" s="175" t="s">
        <v>3</v>
      </c>
      <c r="L96" s="180"/>
      <c r="M96" s="181" t="s">
        <v>3</v>
      </c>
      <c r="N96" s="182" t="s">
        <v>43</v>
      </c>
      <c r="P96" s="142">
        <f>O96*H96</f>
        <v>0</v>
      </c>
      <c r="Q96" s="142">
        <v>0.25</v>
      </c>
      <c r="R96" s="142">
        <f>Q96*H96</f>
        <v>0.968</v>
      </c>
      <c r="S96" s="142">
        <v>0</v>
      </c>
      <c r="T96" s="143">
        <f>S96*H96</f>
        <v>0</v>
      </c>
      <c r="AR96" s="144" t="s">
        <v>245</v>
      </c>
      <c r="AT96" s="144" t="s">
        <v>312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1069</v>
      </c>
    </row>
    <row r="97" spans="2:47" s="1" customFormat="1" ht="12">
      <c r="B97" s="33"/>
      <c r="D97" s="146" t="s">
        <v>191</v>
      </c>
      <c r="F97" s="147" t="s">
        <v>386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51" s="13" customFormat="1" ht="12">
      <c r="B98" s="159"/>
      <c r="D98" s="146" t="s">
        <v>197</v>
      </c>
      <c r="F98" s="161" t="s">
        <v>1231</v>
      </c>
      <c r="H98" s="162">
        <v>3.872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4</v>
      </c>
      <c r="AX98" s="13" t="s">
        <v>76</v>
      </c>
      <c r="AY98" s="160" t="s">
        <v>183</v>
      </c>
    </row>
    <row r="99" spans="2:65" s="1" customFormat="1" ht="16.5" customHeight="1">
      <c r="B99" s="132"/>
      <c r="C99" s="133" t="s">
        <v>116</v>
      </c>
      <c r="D99" s="133" t="s">
        <v>185</v>
      </c>
      <c r="E99" s="134" t="s">
        <v>390</v>
      </c>
      <c r="F99" s="135" t="s">
        <v>391</v>
      </c>
      <c r="G99" s="136" t="s">
        <v>188</v>
      </c>
      <c r="H99" s="137">
        <v>2.38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0.16703</v>
      </c>
      <c r="R99" s="142">
        <f>Q99*H99</f>
        <v>0.39753140000000003</v>
      </c>
      <c r="S99" s="142">
        <v>0</v>
      </c>
      <c r="T99" s="143">
        <f>S99*H99</f>
        <v>0</v>
      </c>
      <c r="AR99" s="144" t="s">
        <v>127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127</v>
      </c>
      <c r="BM99" s="144" t="s">
        <v>1232</v>
      </c>
    </row>
    <row r="100" spans="2:47" s="1" customFormat="1" ht="19.5">
      <c r="B100" s="33"/>
      <c r="D100" s="146" t="s">
        <v>191</v>
      </c>
      <c r="F100" s="147" t="s">
        <v>393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394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65" s="1" customFormat="1" ht="16.5" customHeight="1">
      <c r="B102" s="132"/>
      <c r="C102" s="173" t="s">
        <v>127</v>
      </c>
      <c r="D102" s="173" t="s">
        <v>312</v>
      </c>
      <c r="E102" s="174" t="s">
        <v>398</v>
      </c>
      <c r="F102" s="175" t="s">
        <v>399</v>
      </c>
      <c r="G102" s="176" t="s">
        <v>188</v>
      </c>
      <c r="H102" s="177">
        <v>2.618</v>
      </c>
      <c r="I102" s="178"/>
      <c r="J102" s="179">
        <f>ROUND(I102*H102,2)</f>
        <v>0</v>
      </c>
      <c r="K102" s="175" t="s">
        <v>189</v>
      </c>
      <c r="L102" s="180"/>
      <c r="M102" s="181" t="s">
        <v>3</v>
      </c>
      <c r="N102" s="182" t="s">
        <v>43</v>
      </c>
      <c r="P102" s="142">
        <f>O102*H102</f>
        <v>0</v>
      </c>
      <c r="Q102" s="142">
        <v>0.118</v>
      </c>
      <c r="R102" s="142">
        <f>Q102*H102</f>
        <v>0.308924</v>
      </c>
      <c r="S102" s="142">
        <v>0</v>
      </c>
      <c r="T102" s="143">
        <f>S102*H102</f>
        <v>0</v>
      </c>
      <c r="AR102" s="144" t="s">
        <v>245</v>
      </c>
      <c r="AT102" s="144" t="s">
        <v>312</v>
      </c>
      <c r="AU102" s="144" t="s">
        <v>80</v>
      </c>
      <c r="AY102" s="18" t="s">
        <v>183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76</v>
      </c>
      <c r="BK102" s="145">
        <f>ROUND(I102*H102,2)</f>
        <v>0</v>
      </c>
      <c r="BL102" s="18" t="s">
        <v>127</v>
      </c>
      <c r="BM102" s="144" t="s">
        <v>1233</v>
      </c>
    </row>
    <row r="103" spans="2:47" s="1" customFormat="1" ht="12">
      <c r="B103" s="33"/>
      <c r="D103" s="146" t="s">
        <v>191</v>
      </c>
      <c r="F103" s="147" t="s">
        <v>399</v>
      </c>
      <c r="I103" s="148"/>
      <c r="L103" s="33"/>
      <c r="M103" s="149"/>
      <c r="T103" s="54"/>
      <c r="AT103" s="18" t="s">
        <v>191</v>
      </c>
      <c r="AU103" s="18" t="s">
        <v>80</v>
      </c>
    </row>
    <row r="104" spans="2:51" s="13" customFormat="1" ht="12">
      <c r="B104" s="159"/>
      <c r="D104" s="146" t="s">
        <v>197</v>
      </c>
      <c r="F104" s="161" t="s">
        <v>1234</v>
      </c>
      <c r="H104" s="162">
        <v>2.618</v>
      </c>
      <c r="I104" s="163"/>
      <c r="L104" s="159"/>
      <c r="M104" s="164"/>
      <c r="T104" s="165"/>
      <c r="AT104" s="160" t="s">
        <v>197</v>
      </c>
      <c r="AU104" s="160" t="s">
        <v>80</v>
      </c>
      <c r="AV104" s="13" t="s">
        <v>80</v>
      </c>
      <c r="AW104" s="13" t="s">
        <v>4</v>
      </c>
      <c r="AX104" s="13" t="s">
        <v>76</v>
      </c>
      <c r="AY104" s="160" t="s">
        <v>183</v>
      </c>
    </row>
    <row r="105" spans="2:63" s="11" customFormat="1" ht="22.9" customHeight="1">
      <c r="B105" s="120"/>
      <c r="D105" s="121" t="s">
        <v>71</v>
      </c>
      <c r="E105" s="130" t="s">
        <v>560</v>
      </c>
      <c r="F105" s="130" t="s">
        <v>561</v>
      </c>
      <c r="I105" s="123"/>
      <c r="J105" s="131">
        <f>BK105</f>
        <v>0</v>
      </c>
      <c r="L105" s="120"/>
      <c r="M105" s="125"/>
      <c r="P105" s="126">
        <f>SUM(P106:P108)</f>
        <v>0</v>
      </c>
      <c r="R105" s="126">
        <f>SUM(R106:R108)</f>
        <v>0</v>
      </c>
      <c r="T105" s="127">
        <f>SUM(T106:T108)</f>
        <v>0</v>
      </c>
      <c r="AR105" s="121" t="s">
        <v>76</v>
      </c>
      <c r="AT105" s="128" t="s">
        <v>71</v>
      </c>
      <c r="AU105" s="128" t="s">
        <v>76</v>
      </c>
      <c r="AY105" s="121" t="s">
        <v>183</v>
      </c>
      <c r="BK105" s="129">
        <f>SUM(BK106:BK108)</f>
        <v>0</v>
      </c>
    </row>
    <row r="106" spans="2:65" s="1" customFormat="1" ht="16.5" customHeight="1">
      <c r="B106" s="132"/>
      <c r="C106" s="133" t="s">
        <v>138</v>
      </c>
      <c r="D106" s="133" t="s">
        <v>185</v>
      </c>
      <c r="E106" s="134" t="s">
        <v>563</v>
      </c>
      <c r="F106" s="135" t="s">
        <v>564</v>
      </c>
      <c r="G106" s="136" t="s">
        <v>295</v>
      </c>
      <c r="H106" s="137">
        <v>2.321</v>
      </c>
      <c r="I106" s="138"/>
      <c r="J106" s="139">
        <f>ROUND(I106*H106,2)</f>
        <v>0</v>
      </c>
      <c r="K106" s="135" t="s">
        <v>189</v>
      </c>
      <c r="L106" s="33"/>
      <c r="M106" s="140" t="s">
        <v>3</v>
      </c>
      <c r="N106" s="141" t="s">
        <v>43</v>
      </c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44" t="s">
        <v>127</v>
      </c>
      <c r="AT106" s="144" t="s">
        <v>185</v>
      </c>
      <c r="AU106" s="144" t="s">
        <v>80</v>
      </c>
      <c r="AY106" s="18" t="s">
        <v>183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76</v>
      </c>
      <c r="BK106" s="145">
        <f>ROUND(I106*H106,2)</f>
        <v>0</v>
      </c>
      <c r="BL106" s="18" t="s">
        <v>127</v>
      </c>
      <c r="BM106" s="144" t="s">
        <v>1071</v>
      </c>
    </row>
    <row r="107" spans="2:47" s="1" customFormat="1" ht="12">
      <c r="B107" s="33"/>
      <c r="D107" s="146" t="s">
        <v>191</v>
      </c>
      <c r="F107" s="147" t="s">
        <v>566</v>
      </c>
      <c r="I107" s="148"/>
      <c r="L107" s="33"/>
      <c r="M107" s="149"/>
      <c r="T107" s="54"/>
      <c r="AT107" s="18" t="s">
        <v>191</v>
      </c>
      <c r="AU107" s="18" t="s">
        <v>80</v>
      </c>
    </row>
    <row r="108" spans="2:47" s="1" customFormat="1" ht="12">
      <c r="B108" s="33"/>
      <c r="D108" s="150" t="s">
        <v>193</v>
      </c>
      <c r="F108" s="151" t="s">
        <v>567</v>
      </c>
      <c r="I108" s="148"/>
      <c r="L108" s="33"/>
      <c r="M108" s="190"/>
      <c r="N108" s="191"/>
      <c r="O108" s="191"/>
      <c r="P108" s="191"/>
      <c r="Q108" s="191"/>
      <c r="R108" s="191"/>
      <c r="S108" s="191"/>
      <c r="T108" s="192"/>
      <c r="AT108" s="18" t="s">
        <v>193</v>
      </c>
      <c r="AU108" s="18" t="s">
        <v>80</v>
      </c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3"/>
    </row>
  </sheetData>
  <autoFilter ref="C87:K10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3" r:id="rId1" display="https://podminky.urs.cz/item/CS_URS_2022_02/591211111"/>
    <hyperlink ref="F101" r:id="rId2" display="https://podminky.urs.cz/item/CS_URS_2022_02/591412111"/>
    <hyperlink ref="F108" r:id="rId3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2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124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1114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1235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ROUND((SUM(BE93:BE226)),2)</f>
        <v>0</v>
      </c>
      <c r="I35" s="94">
        <v>0.21</v>
      </c>
      <c r="J35" s="84">
        <f>ROUND(((SUM(BE93:BE226))*I35),2)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ROUND((SUM(BF93:BF226)),2)</f>
        <v>0</v>
      </c>
      <c r="I36" s="94">
        <v>0.15</v>
      </c>
      <c r="J36" s="84">
        <f>ROUND(((SUM(BF93:BF226))*I36),2)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ROUND((SUM(BG93:BG226)),2)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ROUND((SUM(BH93:BH226)),2)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ROUND((SUM(BI93:BI226)),2)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1114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301-3 - Odvodnění komunikací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J93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667</v>
      </c>
      <c r="E66" s="110"/>
      <c r="F66" s="110"/>
      <c r="G66" s="110"/>
      <c r="H66" s="110"/>
      <c r="I66" s="110"/>
      <c r="J66" s="111">
        <f>J138</f>
        <v>0</v>
      </c>
      <c r="L66" s="108"/>
    </row>
    <row r="67" spans="2:12" s="9" customFormat="1" ht="19.9" customHeight="1">
      <c r="B67" s="108"/>
      <c r="D67" s="109" t="s">
        <v>164</v>
      </c>
      <c r="E67" s="110"/>
      <c r="F67" s="110"/>
      <c r="G67" s="110"/>
      <c r="H67" s="110"/>
      <c r="I67" s="110"/>
      <c r="J67" s="111">
        <f>J143</f>
        <v>0</v>
      </c>
      <c r="L67" s="108"/>
    </row>
    <row r="68" spans="2:12" s="9" customFormat="1" ht="19.9" customHeight="1">
      <c r="B68" s="108"/>
      <c r="D68" s="109" t="s">
        <v>668</v>
      </c>
      <c r="E68" s="110"/>
      <c r="F68" s="110"/>
      <c r="G68" s="110"/>
      <c r="H68" s="110"/>
      <c r="I68" s="110"/>
      <c r="J68" s="111">
        <f>J165</f>
        <v>0</v>
      </c>
      <c r="L68" s="108"/>
    </row>
    <row r="69" spans="2:12" s="9" customFormat="1" ht="19.9" customHeight="1">
      <c r="B69" s="108"/>
      <c r="D69" s="109" t="s">
        <v>165</v>
      </c>
      <c r="E69" s="110"/>
      <c r="F69" s="110"/>
      <c r="G69" s="110"/>
      <c r="H69" s="110"/>
      <c r="I69" s="110"/>
      <c r="J69" s="111">
        <f>J199</f>
        <v>0</v>
      </c>
      <c r="L69" s="108"/>
    </row>
    <row r="70" spans="2:12" s="9" customFormat="1" ht="19.9" customHeight="1">
      <c r="B70" s="108"/>
      <c r="D70" s="109" t="s">
        <v>166</v>
      </c>
      <c r="E70" s="110"/>
      <c r="F70" s="110"/>
      <c r="G70" s="110"/>
      <c r="H70" s="110"/>
      <c r="I70" s="110"/>
      <c r="J70" s="111">
        <f>J203</f>
        <v>0</v>
      </c>
      <c r="L70" s="108"/>
    </row>
    <row r="71" spans="2:12" s="9" customFormat="1" ht="19.9" customHeight="1">
      <c r="B71" s="108"/>
      <c r="D71" s="109" t="s">
        <v>167</v>
      </c>
      <c r="E71" s="110"/>
      <c r="F71" s="110"/>
      <c r="G71" s="110"/>
      <c r="H71" s="110"/>
      <c r="I71" s="110"/>
      <c r="J71" s="111">
        <f>J223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2" t="s">
        <v>168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17</v>
      </c>
      <c r="L80" s="33"/>
    </row>
    <row r="81" spans="2:12" s="1" customFormat="1" ht="16.5" customHeight="1">
      <c r="B81" s="33"/>
      <c r="E81" s="318" t="str">
        <f>E7</f>
        <v>Vybudování a rekonstrukce chodníku v ul. Žižkova, Česká Kamenice</v>
      </c>
      <c r="F81" s="319"/>
      <c r="G81" s="319"/>
      <c r="H81" s="319"/>
      <c r="L81" s="33"/>
    </row>
    <row r="82" spans="2:12" ht="12" customHeight="1">
      <c r="B82" s="21"/>
      <c r="C82" s="28" t="s">
        <v>153</v>
      </c>
      <c r="L82" s="21"/>
    </row>
    <row r="83" spans="2:12" s="1" customFormat="1" ht="16.5" customHeight="1">
      <c r="B83" s="33"/>
      <c r="E83" s="318" t="s">
        <v>1114</v>
      </c>
      <c r="F83" s="317"/>
      <c r="G83" s="317"/>
      <c r="H83" s="317"/>
      <c r="L83" s="33"/>
    </row>
    <row r="84" spans="2:12" s="1" customFormat="1" ht="12" customHeight="1">
      <c r="B84" s="33"/>
      <c r="C84" s="28" t="s">
        <v>155</v>
      </c>
      <c r="L84" s="33"/>
    </row>
    <row r="85" spans="2:12" s="1" customFormat="1" ht="16.5" customHeight="1">
      <c r="B85" s="33"/>
      <c r="E85" s="286" t="str">
        <f>E11</f>
        <v>SO 301-3 - Odvodnění komunikací</v>
      </c>
      <c r="F85" s="317"/>
      <c r="G85" s="317"/>
      <c r="H85" s="317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21</v>
      </c>
      <c r="F87" s="26" t="str">
        <f>F14</f>
        <v xml:space="preserve"> </v>
      </c>
      <c r="I87" s="28" t="s">
        <v>23</v>
      </c>
      <c r="J87" s="50" t="str">
        <f>IF(J14="","",J14)</f>
        <v>7. 10. 2022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8" t="s">
        <v>25</v>
      </c>
      <c r="F89" s="26" t="str">
        <f>E17</f>
        <v xml:space="preserve"> </v>
      </c>
      <c r="I89" s="28" t="s">
        <v>30</v>
      </c>
      <c r="J89" s="31" t="str">
        <f>E23</f>
        <v xml:space="preserve"> </v>
      </c>
      <c r="L89" s="33"/>
    </row>
    <row r="90" spans="2:12" s="1" customFormat="1" ht="25.7" customHeight="1">
      <c r="B90" s="33"/>
      <c r="C90" s="28" t="s">
        <v>28</v>
      </c>
      <c r="F90" s="26" t="str">
        <f>IF(E20="","",E20)</f>
        <v>Vyplň údaj</v>
      </c>
      <c r="I90" s="28" t="s">
        <v>32</v>
      </c>
      <c r="J90" s="31" t="str">
        <f>E26</f>
        <v>Ing. Kateřina Tumpachová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169</v>
      </c>
      <c r="D92" s="114" t="s">
        <v>57</v>
      </c>
      <c r="E92" s="114" t="s">
        <v>53</v>
      </c>
      <c r="F92" s="114" t="s">
        <v>54</v>
      </c>
      <c r="G92" s="114" t="s">
        <v>170</v>
      </c>
      <c r="H92" s="114" t="s">
        <v>171</v>
      </c>
      <c r="I92" s="114" t="s">
        <v>172</v>
      </c>
      <c r="J92" s="114" t="s">
        <v>159</v>
      </c>
      <c r="K92" s="115" t="s">
        <v>173</v>
      </c>
      <c r="L92" s="112"/>
      <c r="M92" s="57" t="s">
        <v>3</v>
      </c>
      <c r="N92" s="58" t="s">
        <v>42</v>
      </c>
      <c r="O92" s="58" t="s">
        <v>174</v>
      </c>
      <c r="P92" s="58" t="s">
        <v>175</v>
      </c>
      <c r="Q92" s="58" t="s">
        <v>176</v>
      </c>
      <c r="R92" s="58" t="s">
        <v>177</v>
      </c>
      <c r="S92" s="58" t="s">
        <v>178</v>
      </c>
      <c r="T92" s="59" t="s">
        <v>179</v>
      </c>
    </row>
    <row r="93" spans="2:63" s="1" customFormat="1" ht="22.9" customHeight="1">
      <c r="B93" s="33"/>
      <c r="C93" s="62" t="s">
        <v>180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11.5523131</v>
      </c>
      <c r="S93" s="51"/>
      <c r="T93" s="118">
        <f>T94</f>
        <v>1.45</v>
      </c>
      <c r="AT93" s="18" t="s">
        <v>71</v>
      </c>
      <c r="AU93" s="18" t="s">
        <v>160</v>
      </c>
      <c r="BK93" s="119">
        <f>BK94</f>
        <v>0</v>
      </c>
    </row>
    <row r="94" spans="2:63" s="11" customFormat="1" ht="25.9" customHeight="1">
      <c r="B94" s="120"/>
      <c r="D94" s="121" t="s">
        <v>71</v>
      </c>
      <c r="E94" s="122" t="s">
        <v>181</v>
      </c>
      <c r="F94" s="122" t="s">
        <v>182</v>
      </c>
      <c r="I94" s="123"/>
      <c r="J94" s="124">
        <f>BK94</f>
        <v>0</v>
      </c>
      <c r="L94" s="120"/>
      <c r="M94" s="125"/>
      <c r="P94" s="126">
        <f>P95+P138+P143+P165+P199+P203+P223</f>
        <v>0</v>
      </c>
      <c r="R94" s="126">
        <f>R95+R138+R143+R165+R199+R203+R223</f>
        <v>11.5523131</v>
      </c>
      <c r="T94" s="127">
        <f>T95+T138+T143+T165+T199+T203+T223</f>
        <v>1.45</v>
      </c>
      <c r="AR94" s="121" t="s">
        <v>76</v>
      </c>
      <c r="AT94" s="128" t="s">
        <v>71</v>
      </c>
      <c r="AU94" s="128" t="s">
        <v>72</v>
      </c>
      <c r="AY94" s="121" t="s">
        <v>183</v>
      </c>
      <c r="BK94" s="129">
        <f>BK95+BK138+BK143+BK165+BK199+BK203+BK223</f>
        <v>0</v>
      </c>
    </row>
    <row r="95" spans="2:63" s="11" customFormat="1" ht="22.9" customHeight="1">
      <c r="B95" s="120"/>
      <c r="D95" s="121" t="s">
        <v>71</v>
      </c>
      <c r="E95" s="130" t="s">
        <v>76</v>
      </c>
      <c r="F95" s="130" t="s">
        <v>184</v>
      </c>
      <c r="I95" s="123"/>
      <c r="J95" s="131">
        <f>BK95</f>
        <v>0</v>
      </c>
      <c r="L95" s="120"/>
      <c r="M95" s="125"/>
      <c r="P95" s="126">
        <f>SUM(P96:P137)</f>
        <v>0</v>
      </c>
      <c r="R95" s="126">
        <f>SUM(R96:R137)</f>
        <v>3.2338112000000003</v>
      </c>
      <c r="T95" s="127">
        <f>SUM(T96:T137)</f>
        <v>1.25</v>
      </c>
      <c r="AR95" s="121" t="s">
        <v>76</v>
      </c>
      <c r="AT95" s="128" t="s">
        <v>71</v>
      </c>
      <c r="AU95" s="128" t="s">
        <v>76</v>
      </c>
      <c r="AY95" s="121" t="s">
        <v>183</v>
      </c>
      <c r="BK95" s="129">
        <f>SUM(BK96:BK137)</f>
        <v>0</v>
      </c>
    </row>
    <row r="96" spans="2:65" s="1" customFormat="1" ht="21.75" customHeight="1">
      <c r="B96" s="132"/>
      <c r="C96" s="133" t="s">
        <v>76</v>
      </c>
      <c r="D96" s="133" t="s">
        <v>185</v>
      </c>
      <c r="E96" s="134" t="s">
        <v>669</v>
      </c>
      <c r="F96" s="135" t="s">
        <v>670</v>
      </c>
      <c r="G96" s="136" t="s">
        <v>273</v>
      </c>
      <c r="H96" s="137">
        <v>3.504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127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1078</v>
      </c>
    </row>
    <row r="97" spans="2:47" s="1" customFormat="1" ht="19.5">
      <c r="B97" s="33"/>
      <c r="D97" s="146" t="s">
        <v>191</v>
      </c>
      <c r="F97" s="147" t="s">
        <v>672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673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51" s="13" customFormat="1" ht="12">
      <c r="B99" s="159"/>
      <c r="D99" s="146" t="s">
        <v>197</v>
      </c>
      <c r="E99" s="160" t="s">
        <v>3</v>
      </c>
      <c r="F99" s="161" t="s">
        <v>1236</v>
      </c>
      <c r="H99" s="162">
        <v>3.504</v>
      </c>
      <c r="I99" s="163"/>
      <c r="L99" s="159"/>
      <c r="M99" s="164"/>
      <c r="T99" s="165"/>
      <c r="AT99" s="160" t="s">
        <v>197</v>
      </c>
      <c r="AU99" s="160" t="s">
        <v>80</v>
      </c>
      <c r="AV99" s="13" t="s">
        <v>80</v>
      </c>
      <c r="AW99" s="13" t="s">
        <v>31</v>
      </c>
      <c r="AX99" s="13" t="s">
        <v>76</v>
      </c>
      <c r="AY99" s="160" t="s">
        <v>183</v>
      </c>
    </row>
    <row r="100" spans="2:65" s="1" customFormat="1" ht="16.5" customHeight="1">
      <c r="B100" s="132"/>
      <c r="C100" s="133" t="s">
        <v>80</v>
      </c>
      <c r="D100" s="133" t="s">
        <v>185</v>
      </c>
      <c r="E100" s="134" t="s">
        <v>675</v>
      </c>
      <c r="F100" s="135" t="s">
        <v>676</v>
      </c>
      <c r="G100" s="136" t="s">
        <v>273</v>
      </c>
      <c r="H100" s="137">
        <v>0.5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2.5</v>
      </c>
      <c r="T100" s="143">
        <f>S100*H100</f>
        <v>1.25</v>
      </c>
      <c r="AR100" s="144" t="s">
        <v>127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127</v>
      </c>
      <c r="BM100" s="144" t="s">
        <v>1237</v>
      </c>
    </row>
    <row r="101" spans="2:47" s="1" customFormat="1" ht="19.5">
      <c r="B101" s="33"/>
      <c r="D101" s="146" t="s">
        <v>191</v>
      </c>
      <c r="F101" s="147" t="s">
        <v>678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679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51" s="12" customFormat="1" ht="12">
      <c r="B103" s="153"/>
      <c r="D103" s="146" t="s">
        <v>197</v>
      </c>
      <c r="E103" s="154" t="s">
        <v>3</v>
      </c>
      <c r="F103" s="155" t="s">
        <v>680</v>
      </c>
      <c r="H103" s="154" t="s">
        <v>3</v>
      </c>
      <c r="I103" s="156"/>
      <c r="L103" s="153"/>
      <c r="M103" s="157"/>
      <c r="T103" s="158"/>
      <c r="AT103" s="154" t="s">
        <v>197</v>
      </c>
      <c r="AU103" s="154" t="s">
        <v>80</v>
      </c>
      <c r="AV103" s="12" t="s">
        <v>76</v>
      </c>
      <c r="AW103" s="12" t="s">
        <v>31</v>
      </c>
      <c r="AX103" s="12" t="s">
        <v>72</v>
      </c>
      <c r="AY103" s="154" t="s">
        <v>183</v>
      </c>
    </row>
    <row r="104" spans="2:51" s="13" customFormat="1" ht="12">
      <c r="B104" s="159"/>
      <c r="D104" s="146" t="s">
        <v>197</v>
      </c>
      <c r="E104" s="160" t="s">
        <v>3</v>
      </c>
      <c r="F104" s="161" t="s">
        <v>1238</v>
      </c>
      <c r="H104" s="162">
        <v>0.5</v>
      </c>
      <c r="I104" s="163"/>
      <c r="L104" s="159"/>
      <c r="M104" s="164"/>
      <c r="T104" s="165"/>
      <c r="AT104" s="160" t="s">
        <v>197</v>
      </c>
      <c r="AU104" s="160" t="s">
        <v>80</v>
      </c>
      <c r="AV104" s="13" t="s">
        <v>80</v>
      </c>
      <c r="AW104" s="13" t="s">
        <v>31</v>
      </c>
      <c r="AX104" s="13" t="s">
        <v>76</v>
      </c>
      <c r="AY104" s="160" t="s">
        <v>183</v>
      </c>
    </row>
    <row r="105" spans="2:65" s="1" customFormat="1" ht="16.5" customHeight="1">
      <c r="B105" s="132"/>
      <c r="C105" s="133" t="s">
        <v>116</v>
      </c>
      <c r="D105" s="133" t="s">
        <v>185</v>
      </c>
      <c r="E105" s="134" t="s">
        <v>682</v>
      </c>
      <c r="F105" s="135" t="s">
        <v>683</v>
      </c>
      <c r="G105" s="136" t="s">
        <v>188</v>
      </c>
      <c r="H105" s="137">
        <v>11.68</v>
      </c>
      <c r="I105" s="138"/>
      <c r="J105" s="139">
        <f>ROUND(I105*H105,2)</f>
        <v>0</v>
      </c>
      <c r="K105" s="135" t="s">
        <v>189</v>
      </c>
      <c r="L105" s="33"/>
      <c r="M105" s="140" t="s">
        <v>3</v>
      </c>
      <c r="N105" s="141" t="s">
        <v>43</v>
      </c>
      <c r="P105" s="142">
        <f>O105*H105</f>
        <v>0</v>
      </c>
      <c r="Q105" s="142">
        <v>0.00084</v>
      </c>
      <c r="R105" s="142">
        <f>Q105*H105</f>
        <v>0.0098112</v>
      </c>
      <c r="S105" s="142">
        <v>0</v>
      </c>
      <c r="T105" s="143">
        <f>S105*H105</f>
        <v>0</v>
      </c>
      <c r="AR105" s="144" t="s">
        <v>127</v>
      </c>
      <c r="AT105" s="144" t="s">
        <v>185</v>
      </c>
      <c r="AU105" s="144" t="s">
        <v>80</v>
      </c>
      <c r="AY105" s="18" t="s">
        <v>183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8" t="s">
        <v>76</v>
      </c>
      <c r="BK105" s="145">
        <f>ROUND(I105*H105,2)</f>
        <v>0</v>
      </c>
      <c r="BL105" s="18" t="s">
        <v>127</v>
      </c>
      <c r="BM105" s="144" t="s">
        <v>1080</v>
      </c>
    </row>
    <row r="106" spans="2:47" s="1" customFormat="1" ht="12">
      <c r="B106" s="33"/>
      <c r="D106" s="146" t="s">
        <v>191</v>
      </c>
      <c r="F106" s="147" t="s">
        <v>685</v>
      </c>
      <c r="I106" s="148"/>
      <c r="L106" s="33"/>
      <c r="M106" s="149"/>
      <c r="T106" s="54"/>
      <c r="AT106" s="18" t="s">
        <v>191</v>
      </c>
      <c r="AU106" s="18" t="s">
        <v>80</v>
      </c>
    </row>
    <row r="107" spans="2:47" s="1" customFormat="1" ht="12">
      <c r="B107" s="33"/>
      <c r="D107" s="150" t="s">
        <v>193</v>
      </c>
      <c r="F107" s="151" t="s">
        <v>686</v>
      </c>
      <c r="I107" s="148"/>
      <c r="L107" s="33"/>
      <c r="M107" s="149"/>
      <c r="T107" s="54"/>
      <c r="AT107" s="18" t="s">
        <v>193</v>
      </c>
      <c r="AU107" s="18" t="s">
        <v>80</v>
      </c>
    </row>
    <row r="108" spans="2:51" s="13" customFormat="1" ht="12">
      <c r="B108" s="159"/>
      <c r="D108" s="146" t="s">
        <v>197</v>
      </c>
      <c r="E108" s="160" t="s">
        <v>3</v>
      </c>
      <c r="F108" s="161" t="s">
        <v>1239</v>
      </c>
      <c r="H108" s="162">
        <v>11.68</v>
      </c>
      <c r="I108" s="163"/>
      <c r="L108" s="159"/>
      <c r="M108" s="164"/>
      <c r="T108" s="165"/>
      <c r="AT108" s="160" t="s">
        <v>197</v>
      </c>
      <c r="AU108" s="160" t="s">
        <v>80</v>
      </c>
      <c r="AV108" s="13" t="s">
        <v>80</v>
      </c>
      <c r="AW108" s="13" t="s">
        <v>31</v>
      </c>
      <c r="AX108" s="13" t="s">
        <v>76</v>
      </c>
      <c r="AY108" s="160" t="s">
        <v>183</v>
      </c>
    </row>
    <row r="109" spans="2:65" s="1" customFormat="1" ht="16.5" customHeight="1">
      <c r="B109" s="132"/>
      <c r="C109" s="133" t="s">
        <v>127</v>
      </c>
      <c r="D109" s="133" t="s">
        <v>185</v>
      </c>
      <c r="E109" s="134" t="s">
        <v>688</v>
      </c>
      <c r="F109" s="135" t="s">
        <v>689</v>
      </c>
      <c r="G109" s="136" t="s">
        <v>188</v>
      </c>
      <c r="H109" s="137">
        <v>11.68</v>
      </c>
      <c r="I109" s="138"/>
      <c r="J109" s="139">
        <f>ROUND(I109*H109,2)</f>
        <v>0</v>
      </c>
      <c r="K109" s="135" t="s">
        <v>189</v>
      </c>
      <c r="L109" s="33"/>
      <c r="M109" s="140" t="s">
        <v>3</v>
      </c>
      <c r="N109" s="141" t="s">
        <v>43</v>
      </c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44" t="s">
        <v>127</v>
      </c>
      <c r="AT109" s="144" t="s">
        <v>185</v>
      </c>
      <c r="AU109" s="144" t="s">
        <v>80</v>
      </c>
      <c r="AY109" s="18" t="s">
        <v>183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76</v>
      </c>
      <c r="BK109" s="145">
        <f>ROUND(I109*H109,2)</f>
        <v>0</v>
      </c>
      <c r="BL109" s="18" t="s">
        <v>127</v>
      </c>
      <c r="BM109" s="144" t="s">
        <v>1082</v>
      </c>
    </row>
    <row r="110" spans="2:47" s="1" customFormat="1" ht="19.5">
      <c r="B110" s="33"/>
      <c r="D110" s="146" t="s">
        <v>191</v>
      </c>
      <c r="F110" s="147" t="s">
        <v>691</v>
      </c>
      <c r="I110" s="148"/>
      <c r="L110" s="33"/>
      <c r="M110" s="149"/>
      <c r="T110" s="54"/>
      <c r="AT110" s="18" t="s">
        <v>191</v>
      </c>
      <c r="AU110" s="18" t="s">
        <v>80</v>
      </c>
    </row>
    <row r="111" spans="2:47" s="1" customFormat="1" ht="12">
      <c r="B111" s="33"/>
      <c r="D111" s="150" t="s">
        <v>193</v>
      </c>
      <c r="F111" s="151" t="s">
        <v>692</v>
      </c>
      <c r="I111" s="148"/>
      <c r="L111" s="33"/>
      <c r="M111" s="149"/>
      <c r="T111" s="54"/>
      <c r="AT111" s="18" t="s">
        <v>193</v>
      </c>
      <c r="AU111" s="18" t="s">
        <v>80</v>
      </c>
    </row>
    <row r="112" spans="2:65" s="1" customFormat="1" ht="21.75" customHeight="1">
      <c r="B112" s="132"/>
      <c r="C112" s="133" t="s">
        <v>138</v>
      </c>
      <c r="D112" s="133" t="s">
        <v>185</v>
      </c>
      <c r="E112" s="134" t="s">
        <v>280</v>
      </c>
      <c r="F112" s="135" t="s">
        <v>281</v>
      </c>
      <c r="G112" s="136" t="s">
        <v>273</v>
      </c>
      <c r="H112" s="137">
        <v>1.962</v>
      </c>
      <c r="I112" s="138"/>
      <c r="J112" s="139">
        <f>ROUND(I112*H112,2)</f>
        <v>0</v>
      </c>
      <c r="K112" s="135" t="s">
        <v>189</v>
      </c>
      <c r="L112" s="33"/>
      <c r="M112" s="140" t="s">
        <v>3</v>
      </c>
      <c r="N112" s="141" t="s">
        <v>43</v>
      </c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44" t="s">
        <v>127</v>
      </c>
      <c r="AT112" s="144" t="s">
        <v>185</v>
      </c>
      <c r="AU112" s="144" t="s">
        <v>80</v>
      </c>
      <c r="AY112" s="18" t="s">
        <v>183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8" t="s">
        <v>76</v>
      </c>
      <c r="BK112" s="145">
        <f>ROUND(I112*H112,2)</f>
        <v>0</v>
      </c>
      <c r="BL112" s="18" t="s">
        <v>127</v>
      </c>
      <c r="BM112" s="144" t="s">
        <v>1083</v>
      </c>
    </row>
    <row r="113" spans="2:47" s="1" customFormat="1" ht="19.5">
      <c r="B113" s="33"/>
      <c r="D113" s="146" t="s">
        <v>191</v>
      </c>
      <c r="F113" s="147" t="s">
        <v>283</v>
      </c>
      <c r="I113" s="148"/>
      <c r="L113" s="33"/>
      <c r="M113" s="149"/>
      <c r="T113" s="54"/>
      <c r="AT113" s="18" t="s">
        <v>191</v>
      </c>
      <c r="AU113" s="18" t="s">
        <v>80</v>
      </c>
    </row>
    <row r="114" spans="2:47" s="1" customFormat="1" ht="12">
      <c r="B114" s="33"/>
      <c r="D114" s="150" t="s">
        <v>193</v>
      </c>
      <c r="F114" s="151" t="s">
        <v>284</v>
      </c>
      <c r="I114" s="148"/>
      <c r="L114" s="33"/>
      <c r="M114" s="149"/>
      <c r="T114" s="54"/>
      <c r="AT114" s="18" t="s">
        <v>193</v>
      </c>
      <c r="AU114" s="18" t="s">
        <v>80</v>
      </c>
    </row>
    <row r="115" spans="2:65" s="1" customFormat="1" ht="24.2" customHeight="1">
      <c r="B115" s="132"/>
      <c r="C115" s="133" t="s">
        <v>227</v>
      </c>
      <c r="D115" s="133" t="s">
        <v>185</v>
      </c>
      <c r="E115" s="134" t="s">
        <v>286</v>
      </c>
      <c r="F115" s="135" t="s">
        <v>287</v>
      </c>
      <c r="G115" s="136" t="s">
        <v>273</v>
      </c>
      <c r="H115" s="137">
        <v>9.81</v>
      </c>
      <c r="I115" s="138"/>
      <c r="J115" s="139">
        <f>ROUND(I115*H115,2)</f>
        <v>0</v>
      </c>
      <c r="K115" s="135" t="s">
        <v>189</v>
      </c>
      <c r="L115" s="33"/>
      <c r="M115" s="140" t="s">
        <v>3</v>
      </c>
      <c r="N115" s="141" t="s">
        <v>43</v>
      </c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44" t="s">
        <v>127</v>
      </c>
      <c r="AT115" s="144" t="s">
        <v>185</v>
      </c>
      <c r="AU115" s="144" t="s">
        <v>80</v>
      </c>
      <c r="AY115" s="18" t="s">
        <v>183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76</v>
      </c>
      <c r="BK115" s="145">
        <f>ROUND(I115*H115,2)</f>
        <v>0</v>
      </c>
      <c r="BL115" s="18" t="s">
        <v>127</v>
      </c>
      <c r="BM115" s="144" t="s">
        <v>1084</v>
      </c>
    </row>
    <row r="116" spans="2:47" s="1" customFormat="1" ht="19.5">
      <c r="B116" s="33"/>
      <c r="D116" s="146" t="s">
        <v>191</v>
      </c>
      <c r="F116" s="147" t="s">
        <v>289</v>
      </c>
      <c r="I116" s="148"/>
      <c r="L116" s="33"/>
      <c r="M116" s="149"/>
      <c r="T116" s="54"/>
      <c r="AT116" s="18" t="s">
        <v>191</v>
      </c>
      <c r="AU116" s="18" t="s">
        <v>80</v>
      </c>
    </row>
    <row r="117" spans="2:47" s="1" customFormat="1" ht="12">
      <c r="B117" s="33"/>
      <c r="D117" s="150" t="s">
        <v>193</v>
      </c>
      <c r="F117" s="151" t="s">
        <v>290</v>
      </c>
      <c r="I117" s="148"/>
      <c r="L117" s="33"/>
      <c r="M117" s="149"/>
      <c r="T117" s="54"/>
      <c r="AT117" s="18" t="s">
        <v>193</v>
      </c>
      <c r="AU117" s="18" t="s">
        <v>80</v>
      </c>
    </row>
    <row r="118" spans="2:51" s="13" customFormat="1" ht="12">
      <c r="B118" s="159"/>
      <c r="D118" s="146" t="s">
        <v>197</v>
      </c>
      <c r="F118" s="161" t="s">
        <v>1240</v>
      </c>
      <c r="H118" s="162">
        <v>9.81</v>
      </c>
      <c r="I118" s="163"/>
      <c r="L118" s="159"/>
      <c r="M118" s="164"/>
      <c r="T118" s="165"/>
      <c r="AT118" s="160" t="s">
        <v>197</v>
      </c>
      <c r="AU118" s="160" t="s">
        <v>80</v>
      </c>
      <c r="AV118" s="13" t="s">
        <v>80</v>
      </c>
      <c r="AW118" s="13" t="s">
        <v>4</v>
      </c>
      <c r="AX118" s="13" t="s">
        <v>76</v>
      </c>
      <c r="AY118" s="160" t="s">
        <v>183</v>
      </c>
    </row>
    <row r="119" spans="2:65" s="1" customFormat="1" ht="16.5" customHeight="1">
      <c r="B119" s="132"/>
      <c r="C119" s="133" t="s">
        <v>235</v>
      </c>
      <c r="D119" s="133" t="s">
        <v>185</v>
      </c>
      <c r="E119" s="134" t="s">
        <v>293</v>
      </c>
      <c r="F119" s="135" t="s">
        <v>294</v>
      </c>
      <c r="G119" s="136" t="s">
        <v>295</v>
      </c>
      <c r="H119" s="137">
        <v>3.532</v>
      </c>
      <c r="I119" s="138"/>
      <c r="J119" s="139">
        <f>ROUND(I119*H119,2)</f>
        <v>0</v>
      </c>
      <c r="K119" s="135" t="s">
        <v>189</v>
      </c>
      <c r="L119" s="33"/>
      <c r="M119" s="140" t="s">
        <v>3</v>
      </c>
      <c r="N119" s="141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127</v>
      </c>
      <c r="AT119" s="144" t="s">
        <v>185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127</v>
      </c>
      <c r="BM119" s="144" t="s">
        <v>1086</v>
      </c>
    </row>
    <row r="120" spans="2:47" s="1" customFormat="1" ht="19.5">
      <c r="B120" s="33"/>
      <c r="D120" s="146" t="s">
        <v>191</v>
      </c>
      <c r="F120" s="147" t="s">
        <v>297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2">
      <c r="B121" s="33"/>
      <c r="D121" s="150" t="s">
        <v>193</v>
      </c>
      <c r="F121" s="151" t="s">
        <v>298</v>
      </c>
      <c r="I121" s="148"/>
      <c r="L121" s="33"/>
      <c r="M121" s="149"/>
      <c r="T121" s="54"/>
      <c r="AT121" s="18" t="s">
        <v>193</v>
      </c>
      <c r="AU121" s="18" t="s">
        <v>80</v>
      </c>
    </row>
    <row r="122" spans="2:51" s="13" customFormat="1" ht="12">
      <c r="B122" s="159"/>
      <c r="D122" s="146" t="s">
        <v>197</v>
      </c>
      <c r="F122" s="161" t="s">
        <v>1241</v>
      </c>
      <c r="H122" s="162">
        <v>3.532</v>
      </c>
      <c r="I122" s="163"/>
      <c r="L122" s="159"/>
      <c r="M122" s="164"/>
      <c r="T122" s="165"/>
      <c r="AT122" s="160" t="s">
        <v>197</v>
      </c>
      <c r="AU122" s="160" t="s">
        <v>80</v>
      </c>
      <c r="AV122" s="13" t="s">
        <v>80</v>
      </c>
      <c r="AW122" s="13" t="s">
        <v>4</v>
      </c>
      <c r="AX122" s="13" t="s">
        <v>76</v>
      </c>
      <c r="AY122" s="160" t="s">
        <v>183</v>
      </c>
    </row>
    <row r="123" spans="2:65" s="1" customFormat="1" ht="16.5" customHeight="1">
      <c r="B123" s="132"/>
      <c r="C123" s="133" t="s">
        <v>245</v>
      </c>
      <c r="D123" s="133" t="s">
        <v>185</v>
      </c>
      <c r="E123" s="134" t="s">
        <v>300</v>
      </c>
      <c r="F123" s="135" t="s">
        <v>301</v>
      </c>
      <c r="G123" s="136" t="s">
        <v>273</v>
      </c>
      <c r="H123" s="137">
        <v>1.962</v>
      </c>
      <c r="I123" s="138"/>
      <c r="J123" s="139">
        <f>ROUND(I123*H123,2)</f>
        <v>0</v>
      </c>
      <c r="K123" s="135" t="s">
        <v>189</v>
      </c>
      <c r="L123" s="33"/>
      <c r="M123" s="140" t="s">
        <v>3</v>
      </c>
      <c r="N123" s="141" t="s">
        <v>43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127</v>
      </c>
      <c r="AT123" s="144" t="s">
        <v>185</v>
      </c>
      <c r="AU123" s="144" t="s">
        <v>80</v>
      </c>
      <c r="AY123" s="18" t="s">
        <v>183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76</v>
      </c>
      <c r="BK123" s="145">
        <f>ROUND(I123*H123,2)</f>
        <v>0</v>
      </c>
      <c r="BL123" s="18" t="s">
        <v>127</v>
      </c>
      <c r="BM123" s="144" t="s">
        <v>1088</v>
      </c>
    </row>
    <row r="124" spans="2:47" s="1" customFormat="1" ht="12">
      <c r="B124" s="33"/>
      <c r="D124" s="146" t="s">
        <v>191</v>
      </c>
      <c r="F124" s="147" t="s">
        <v>303</v>
      </c>
      <c r="I124" s="148"/>
      <c r="L124" s="33"/>
      <c r="M124" s="149"/>
      <c r="T124" s="54"/>
      <c r="AT124" s="18" t="s">
        <v>191</v>
      </c>
      <c r="AU124" s="18" t="s">
        <v>80</v>
      </c>
    </row>
    <row r="125" spans="2:47" s="1" customFormat="1" ht="12">
      <c r="B125" s="33"/>
      <c r="D125" s="150" t="s">
        <v>193</v>
      </c>
      <c r="F125" s="151" t="s">
        <v>304</v>
      </c>
      <c r="I125" s="148"/>
      <c r="L125" s="33"/>
      <c r="M125" s="149"/>
      <c r="T125" s="54"/>
      <c r="AT125" s="18" t="s">
        <v>193</v>
      </c>
      <c r="AU125" s="18" t="s">
        <v>80</v>
      </c>
    </row>
    <row r="126" spans="2:51" s="13" customFormat="1" ht="12">
      <c r="B126" s="159"/>
      <c r="D126" s="146" t="s">
        <v>197</v>
      </c>
      <c r="E126" s="160" t="s">
        <v>3</v>
      </c>
      <c r="F126" s="161" t="s">
        <v>1242</v>
      </c>
      <c r="H126" s="162">
        <v>1.962</v>
      </c>
      <c r="I126" s="163"/>
      <c r="L126" s="159"/>
      <c r="M126" s="164"/>
      <c r="T126" s="165"/>
      <c r="AT126" s="160" t="s">
        <v>197</v>
      </c>
      <c r="AU126" s="160" t="s">
        <v>80</v>
      </c>
      <c r="AV126" s="13" t="s">
        <v>80</v>
      </c>
      <c r="AW126" s="13" t="s">
        <v>31</v>
      </c>
      <c r="AX126" s="13" t="s">
        <v>76</v>
      </c>
      <c r="AY126" s="160" t="s">
        <v>183</v>
      </c>
    </row>
    <row r="127" spans="2:65" s="1" customFormat="1" ht="16.5" customHeight="1">
      <c r="B127" s="132"/>
      <c r="C127" s="133" t="s">
        <v>254</v>
      </c>
      <c r="D127" s="133" t="s">
        <v>185</v>
      </c>
      <c r="E127" s="134" t="s">
        <v>700</v>
      </c>
      <c r="F127" s="135" t="s">
        <v>701</v>
      </c>
      <c r="G127" s="136" t="s">
        <v>273</v>
      </c>
      <c r="H127" s="137">
        <v>1.542</v>
      </c>
      <c r="I127" s="138"/>
      <c r="J127" s="139">
        <f>ROUND(I127*H127,2)</f>
        <v>0</v>
      </c>
      <c r="K127" s="135" t="s">
        <v>189</v>
      </c>
      <c r="L127" s="33"/>
      <c r="M127" s="140" t="s">
        <v>3</v>
      </c>
      <c r="N127" s="141" t="s">
        <v>43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127</v>
      </c>
      <c r="AT127" s="144" t="s">
        <v>185</v>
      </c>
      <c r="AU127" s="144" t="s">
        <v>80</v>
      </c>
      <c r="AY127" s="18" t="s">
        <v>183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76</v>
      </c>
      <c r="BK127" s="145">
        <f>ROUND(I127*H127,2)</f>
        <v>0</v>
      </c>
      <c r="BL127" s="18" t="s">
        <v>127</v>
      </c>
      <c r="BM127" s="144" t="s">
        <v>1090</v>
      </c>
    </row>
    <row r="128" spans="2:47" s="1" customFormat="1" ht="19.5">
      <c r="B128" s="33"/>
      <c r="D128" s="146" t="s">
        <v>191</v>
      </c>
      <c r="F128" s="147" t="s">
        <v>703</v>
      </c>
      <c r="I128" s="148"/>
      <c r="L128" s="33"/>
      <c r="M128" s="149"/>
      <c r="T128" s="54"/>
      <c r="AT128" s="18" t="s">
        <v>191</v>
      </c>
      <c r="AU128" s="18" t="s">
        <v>80</v>
      </c>
    </row>
    <row r="129" spans="2:47" s="1" customFormat="1" ht="12">
      <c r="B129" s="33"/>
      <c r="D129" s="150" t="s">
        <v>193</v>
      </c>
      <c r="F129" s="151" t="s">
        <v>704</v>
      </c>
      <c r="I129" s="148"/>
      <c r="L129" s="33"/>
      <c r="M129" s="149"/>
      <c r="T129" s="54"/>
      <c r="AT129" s="18" t="s">
        <v>193</v>
      </c>
      <c r="AU129" s="18" t="s">
        <v>80</v>
      </c>
    </row>
    <row r="130" spans="2:51" s="13" customFormat="1" ht="12">
      <c r="B130" s="159"/>
      <c r="D130" s="146" t="s">
        <v>197</v>
      </c>
      <c r="E130" s="160" t="s">
        <v>3</v>
      </c>
      <c r="F130" s="161" t="s">
        <v>1243</v>
      </c>
      <c r="H130" s="162">
        <v>1.542</v>
      </c>
      <c r="I130" s="163"/>
      <c r="L130" s="159"/>
      <c r="M130" s="164"/>
      <c r="T130" s="165"/>
      <c r="AT130" s="160" t="s">
        <v>197</v>
      </c>
      <c r="AU130" s="160" t="s">
        <v>80</v>
      </c>
      <c r="AV130" s="13" t="s">
        <v>80</v>
      </c>
      <c r="AW130" s="13" t="s">
        <v>31</v>
      </c>
      <c r="AX130" s="13" t="s">
        <v>76</v>
      </c>
      <c r="AY130" s="160" t="s">
        <v>183</v>
      </c>
    </row>
    <row r="131" spans="2:65" s="1" customFormat="1" ht="16.5" customHeight="1">
      <c r="B131" s="132"/>
      <c r="C131" s="133" t="s">
        <v>262</v>
      </c>
      <c r="D131" s="133" t="s">
        <v>185</v>
      </c>
      <c r="E131" s="134" t="s">
        <v>706</v>
      </c>
      <c r="F131" s="135" t="s">
        <v>707</v>
      </c>
      <c r="G131" s="136" t="s">
        <v>273</v>
      </c>
      <c r="H131" s="137">
        <v>1.612</v>
      </c>
      <c r="I131" s="138"/>
      <c r="J131" s="139">
        <f>ROUND(I131*H131,2)</f>
        <v>0</v>
      </c>
      <c r="K131" s="135" t="s">
        <v>189</v>
      </c>
      <c r="L131" s="33"/>
      <c r="M131" s="140" t="s">
        <v>3</v>
      </c>
      <c r="N131" s="141" t="s">
        <v>43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127</v>
      </c>
      <c r="AT131" s="144" t="s">
        <v>185</v>
      </c>
      <c r="AU131" s="144" t="s">
        <v>80</v>
      </c>
      <c r="AY131" s="18" t="s">
        <v>183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8" t="s">
        <v>76</v>
      </c>
      <c r="BK131" s="145">
        <f>ROUND(I131*H131,2)</f>
        <v>0</v>
      </c>
      <c r="BL131" s="18" t="s">
        <v>127</v>
      </c>
      <c r="BM131" s="144" t="s">
        <v>1092</v>
      </c>
    </row>
    <row r="132" spans="2:47" s="1" customFormat="1" ht="19.5">
      <c r="B132" s="33"/>
      <c r="D132" s="146" t="s">
        <v>191</v>
      </c>
      <c r="F132" s="147" t="s">
        <v>709</v>
      </c>
      <c r="I132" s="148"/>
      <c r="L132" s="33"/>
      <c r="M132" s="149"/>
      <c r="T132" s="54"/>
      <c r="AT132" s="18" t="s">
        <v>191</v>
      </c>
      <c r="AU132" s="18" t="s">
        <v>80</v>
      </c>
    </row>
    <row r="133" spans="2:47" s="1" customFormat="1" ht="12">
      <c r="B133" s="33"/>
      <c r="D133" s="150" t="s">
        <v>193</v>
      </c>
      <c r="F133" s="151" t="s">
        <v>710</v>
      </c>
      <c r="I133" s="148"/>
      <c r="L133" s="33"/>
      <c r="M133" s="149"/>
      <c r="T133" s="54"/>
      <c r="AT133" s="18" t="s">
        <v>193</v>
      </c>
      <c r="AU133" s="18" t="s">
        <v>80</v>
      </c>
    </row>
    <row r="134" spans="2:51" s="13" customFormat="1" ht="12">
      <c r="B134" s="159"/>
      <c r="D134" s="146" t="s">
        <v>197</v>
      </c>
      <c r="E134" s="160" t="s">
        <v>3</v>
      </c>
      <c r="F134" s="161" t="s">
        <v>1244</v>
      </c>
      <c r="H134" s="162">
        <v>1.612</v>
      </c>
      <c r="I134" s="163"/>
      <c r="L134" s="159"/>
      <c r="M134" s="164"/>
      <c r="T134" s="165"/>
      <c r="AT134" s="160" t="s">
        <v>197</v>
      </c>
      <c r="AU134" s="160" t="s">
        <v>80</v>
      </c>
      <c r="AV134" s="13" t="s">
        <v>80</v>
      </c>
      <c r="AW134" s="13" t="s">
        <v>31</v>
      </c>
      <c r="AX134" s="13" t="s">
        <v>76</v>
      </c>
      <c r="AY134" s="160" t="s">
        <v>183</v>
      </c>
    </row>
    <row r="135" spans="2:65" s="1" customFormat="1" ht="16.5" customHeight="1">
      <c r="B135" s="132"/>
      <c r="C135" s="173" t="s">
        <v>270</v>
      </c>
      <c r="D135" s="173" t="s">
        <v>312</v>
      </c>
      <c r="E135" s="174" t="s">
        <v>712</v>
      </c>
      <c r="F135" s="175" t="s">
        <v>713</v>
      </c>
      <c r="G135" s="176" t="s">
        <v>295</v>
      </c>
      <c r="H135" s="177">
        <v>3.224</v>
      </c>
      <c r="I135" s="178"/>
      <c r="J135" s="179">
        <f>ROUND(I135*H135,2)</f>
        <v>0</v>
      </c>
      <c r="K135" s="175" t="s">
        <v>189</v>
      </c>
      <c r="L135" s="180"/>
      <c r="M135" s="181" t="s">
        <v>3</v>
      </c>
      <c r="N135" s="182" t="s">
        <v>43</v>
      </c>
      <c r="P135" s="142">
        <f>O135*H135</f>
        <v>0</v>
      </c>
      <c r="Q135" s="142">
        <v>1</v>
      </c>
      <c r="R135" s="142">
        <f>Q135*H135</f>
        <v>3.224</v>
      </c>
      <c r="S135" s="142">
        <v>0</v>
      </c>
      <c r="T135" s="143">
        <f>S135*H135</f>
        <v>0</v>
      </c>
      <c r="AR135" s="144" t="s">
        <v>245</v>
      </c>
      <c r="AT135" s="144" t="s">
        <v>312</v>
      </c>
      <c r="AU135" s="144" t="s">
        <v>80</v>
      </c>
      <c r="AY135" s="18" t="s">
        <v>183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76</v>
      </c>
      <c r="BK135" s="145">
        <f>ROUND(I135*H135,2)</f>
        <v>0</v>
      </c>
      <c r="BL135" s="18" t="s">
        <v>127</v>
      </c>
      <c r="BM135" s="144" t="s">
        <v>1094</v>
      </c>
    </row>
    <row r="136" spans="2:47" s="1" customFormat="1" ht="12">
      <c r="B136" s="33"/>
      <c r="D136" s="146" t="s">
        <v>191</v>
      </c>
      <c r="F136" s="147" t="s">
        <v>713</v>
      </c>
      <c r="I136" s="148"/>
      <c r="L136" s="33"/>
      <c r="M136" s="149"/>
      <c r="T136" s="54"/>
      <c r="AT136" s="18" t="s">
        <v>191</v>
      </c>
      <c r="AU136" s="18" t="s">
        <v>80</v>
      </c>
    </row>
    <row r="137" spans="2:51" s="13" customFormat="1" ht="12">
      <c r="B137" s="159"/>
      <c r="D137" s="146" t="s">
        <v>197</v>
      </c>
      <c r="F137" s="161" t="s">
        <v>1245</v>
      </c>
      <c r="H137" s="162">
        <v>3.224</v>
      </c>
      <c r="I137" s="163"/>
      <c r="L137" s="159"/>
      <c r="M137" s="164"/>
      <c r="T137" s="165"/>
      <c r="AT137" s="160" t="s">
        <v>197</v>
      </c>
      <c r="AU137" s="160" t="s">
        <v>80</v>
      </c>
      <c r="AV137" s="13" t="s">
        <v>80</v>
      </c>
      <c r="AW137" s="13" t="s">
        <v>4</v>
      </c>
      <c r="AX137" s="13" t="s">
        <v>76</v>
      </c>
      <c r="AY137" s="160" t="s">
        <v>183</v>
      </c>
    </row>
    <row r="138" spans="2:63" s="11" customFormat="1" ht="22.9" customHeight="1">
      <c r="B138" s="120"/>
      <c r="D138" s="121" t="s">
        <v>71</v>
      </c>
      <c r="E138" s="130" t="s">
        <v>127</v>
      </c>
      <c r="F138" s="130" t="s">
        <v>716</v>
      </c>
      <c r="I138" s="123"/>
      <c r="J138" s="131">
        <f>BK138</f>
        <v>0</v>
      </c>
      <c r="L138" s="120"/>
      <c r="M138" s="125"/>
      <c r="P138" s="126">
        <f>SUM(P139:P142)</f>
        <v>0</v>
      </c>
      <c r="R138" s="126">
        <f>SUM(R139:R142)</f>
        <v>0.6617695</v>
      </c>
      <c r="T138" s="127">
        <f>SUM(T139:T142)</f>
        <v>0</v>
      </c>
      <c r="AR138" s="121" t="s">
        <v>76</v>
      </c>
      <c r="AT138" s="128" t="s">
        <v>71</v>
      </c>
      <c r="AU138" s="128" t="s">
        <v>76</v>
      </c>
      <c r="AY138" s="121" t="s">
        <v>183</v>
      </c>
      <c r="BK138" s="129">
        <f>SUM(BK139:BK142)</f>
        <v>0</v>
      </c>
    </row>
    <row r="139" spans="2:65" s="1" customFormat="1" ht="16.5" customHeight="1">
      <c r="B139" s="132"/>
      <c r="C139" s="133" t="s">
        <v>279</v>
      </c>
      <c r="D139" s="133" t="s">
        <v>185</v>
      </c>
      <c r="E139" s="134" t="s">
        <v>717</v>
      </c>
      <c r="F139" s="135" t="s">
        <v>718</v>
      </c>
      <c r="G139" s="136" t="s">
        <v>273</v>
      </c>
      <c r="H139" s="137">
        <v>0.35</v>
      </c>
      <c r="I139" s="138"/>
      <c r="J139" s="139">
        <f>ROUND(I139*H139,2)</f>
        <v>0</v>
      </c>
      <c r="K139" s="135" t="s">
        <v>189</v>
      </c>
      <c r="L139" s="33"/>
      <c r="M139" s="140" t="s">
        <v>3</v>
      </c>
      <c r="N139" s="141" t="s">
        <v>43</v>
      </c>
      <c r="P139" s="142">
        <f>O139*H139</f>
        <v>0</v>
      </c>
      <c r="Q139" s="142">
        <v>1.89077</v>
      </c>
      <c r="R139" s="142">
        <f>Q139*H139</f>
        <v>0.6617695</v>
      </c>
      <c r="S139" s="142">
        <v>0</v>
      </c>
      <c r="T139" s="143">
        <f>S139*H139</f>
        <v>0</v>
      </c>
      <c r="AR139" s="144" t="s">
        <v>127</v>
      </c>
      <c r="AT139" s="144" t="s">
        <v>185</v>
      </c>
      <c r="AU139" s="144" t="s">
        <v>80</v>
      </c>
      <c r="AY139" s="18" t="s">
        <v>183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76</v>
      </c>
      <c r="BK139" s="145">
        <f>ROUND(I139*H139,2)</f>
        <v>0</v>
      </c>
      <c r="BL139" s="18" t="s">
        <v>127</v>
      </c>
      <c r="BM139" s="144" t="s">
        <v>1096</v>
      </c>
    </row>
    <row r="140" spans="2:47" s="1" customFormat="1" ht="12">
      <c r="B140" s="33"/>
      <c r="D140" s="146" t="s">
        <v>191</v>
      </c>
      <c r="F140" s="147" t="s">
        <v>720</v>
      </c>
      <c r="I140" s="148"/>
      <c r="L140" s="33"/>
      <c r="M140" s="149"/>
      <c r="T140" s="54"/>
      <c r="AT140" s="18" t="s">
        <v>191</v>
      </c>
      <c r="AU140" s="18" t="s">
        <v>80</v>
      </c>
    </row>
    <row r="141" spans="2:47" s="1" customFormat="1" ht="12">
      <c r="B141" s="33"/>
      <c r="D141" s="150" t="s">
        <v>193</v>
      </c>
      <c r="F141" s="151" t="s">
        <v>721</v>
      </c>
      <c r="I141" s="148"/>
      <c r="L141" s="33"/>
      <c r="M141" s="149"/>
      <c r="T141" s="54"/>
      <c r="AT141" s="18" t="s">
        <v>193</v>
      </c>
      <c r="AU141" s="18" t="s">
        <v>80</v>
      </c>
    </row>
    <row r="142" spans="2:51" s="13" customFormat="1" ht="12">
      <c r="B142" s="159"/>
      <c r="D142" s="146" t="s">
        <v>197</v>
      </c>
      <c r="E142" s="160" t="s">
        <v>3</v>
      </c>
      <c r="F142" s="161" t="s">
        <v>1246</v>
      </c>
      <c r="H142" s="162">
        <v>0.35</v>
      </c>
      <c r="I142" s="163"/>
      <c r="L142" s="159"/>
      <c r="M142" s="164"/>
      <c r="T142" s="165"/>
      <c r="AT142" s="160" t="s">
        <v>197</v>
      </c>
      <c r="AU142" s="160" t="s">
        <v>80</v>
      </c>
      <c r="AV142" s="13" t="s">
        <v>80</v>
      </c>
      <c r="AW142" s="13" t="s">
        <v>31</v>
      </c>
      <c r="AX142" s="13" t="s">
        <v>76</v>
      </c>
      <c r="AY142" s="160" t="s">
        <v>183</v>
      </c>
    </row>
    <row r="143" spans="2:63" s="11" customFormat="1" ht="22.9" customHeight="1">
      <c r="B143" s="120"/>
      <c r="D143" s="121" t="s">
        <v>71</v>
      </c>
      <c r="E143" s="130" t="s">
        <v>138</v>
      </c>
      <c r="F143" s="130" t="s">
        <v>351</v>
      </c>
      <c r="I143" s="123"/>
      <c r="J143" s="131">
        <f>BK143</f>
        <v>0</v>
      </c>
      <c r="L143" s="120"/>
      <c r="M143" s="125"/>
      <c r="P143" s="126">
        <f>SUM(P144:P164)</f>
        <v>0</v>
      </c>
      <c r="R143" s="126">
        <f>SUM(R144:R164)</f>
        <v>3.1841139999999992</v>
      </c>
      <c r="T143" s="127">
        <f>SUM(T144:T164)</f>
        <v>0</v>
      </c>
      <c r="AR143" s="121" t="s">
        <v>76</v>
      </c>
      <c r="AT143" s="128" t="s">
        <v>71</v>
      </c>
      <c r="AU143" s="128" t="s">
        <v>76</v>
      </c>
      <c r="AY143" s="121" t="s">
        <v>183</v>
      </c>
      <c r="BK143" s="129">
        <f>SUM(BK144:BK164)</f>
        <v>0</v>
      </c>
    </row>
    <row r="144" spans="2:65" s="1" customFormat="1" ht="16.5" customHeight="1">
      <c r="B144" s="132"/>
      <c r="C144" s="133" t="s">
        <v>285</v>
      </c>
      <c r="D144" s="133" t="s">
        <v>185</v>
      </c>
      <c r="E144" s="134" t="s">
        <v>723</v>
      </c>
      <c r="F144" s="135" t="s">
        <v>724</v>
      </c>
      <c r="G144" s="136" t="s">
        <v>188</v>
      </c>
      <c r="H144" s="137">
        <v>5.84</v>
      </c>
      <c r="I144" s="138"/>
      <c r="J144" s="139">
        <f>ROUND(I144*H144,2)</f>
        <v>0</v>
      </c>
      <c r="K144" s="135" t="s">
        <v>189</v>
      </c>
      <c r="L144" s="33"/>
      <c r="M144" s="140" t="s">
        <v>3</v>
      </c>
      <c r="N144" s="141" t="s">
        <v>43</v>
      </c>
      <c r="P144" s="142">
        <f>O144*H144</f>
        <v>0</v>
      </c>
      <c r="Q144" s="142">
        <v>0.345</v>
      </c>
      <c r="R144" s="142">
        <f>Q144*H144</f>
        <v>2.0147999999999997</v>
      </c>
      <c r="S144" s="142">
        <v>0</v>
      </c>
      <c r="T144" s="143">
        <f>S144*H144</f>
        <v>0</v>
      </c>
      <c r="AR144" s="144" t="s">
        <v>127</v>
      </c>
      <c r="AT144" s="144" t="s">
        <v>185</v>
      </c>
      <c r="AU144" s="144" t="s">
        <v>80</v>
      </c>
      <c r="AY144" s="18" t="s">
        <v>183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76</v>
      </c>
      <c r="BK144" s="145">
        <f>ROUND(I144*H144,2)</f>
        <v>0</v>
      </c>
      <c r="BL144" s="18" t="s">
        <v>127</v>
      </c>
      <c r="BM144" s="144" t="s">
        <v>1098</v>
      </c>
    </row>
    <row r="145" spans="2:47" s="1" customFormat="1" ht="12">
      <c r="B145" s="33"/>
      <c r="D145" s="146" t="s">
        <v>191</v>
      </c>
      <c r="F145" s="147" t="s">
        <v>726</v>
      </c>
      <c r="I145" s="148"/>
      <c r="L145" s="33"/>
      <c r="M145" s="149"/>
      <c r="T145" s="54"/>
      <c r="AT145" s="18" t="s">
        <v>191</v>
      </c>
      <c r="AU145" s="18" t="s">
        <v>80</v>
      </c>
    </row>
    <row r="146" spans="2:47" s="1" customFormat="1" ht="12">
      <c r="B146" s="33"/>
      <c r="D146" s="150" t="s">
        <v>193</v>
      </c>
      <c r="F146" s="151" t="s">
        <v>727</v>
      </c>
      <c r="I146" s="148"/>
      <c r="L146" s="33"/>
      <c r="M146" s="149"/>
      <c r="T146" s="54"/>
      <c r="AT146" s="18" t="s">
        <v>193</v>
      </c>
      <c r="AU146" s="18" t="s">
        <v>80</v>
      </c>
    </row>
    <row r="147" spans="2:51" s="12" customFormat="1" ht="12">
      <c r="B147" s="153"/>
      <c r="D147" s="146" t="s">
        <v>197</v>
      </c>
      <c r="E147" s="154" t="s">
        <v>3</v>
      </c>
      <c r="F147" s="155" t="s">
        <v>728</v>
      </c>
      <c r="H147" s="154" t="s">
        <v>3</v>
      </c>
      <c r="I147" s="156"/>
      <c r="L147" s="153"/>
      <c r="M147" s="157"/>
      <c r="T147" s="158"/>
      <c r="AT147" s="154" t="s">
        <v>197</v>
      </c>
      <c r="AU147" s="154" t="s">
        <v>80</v>
      </c>
      <c r="AV147" s="12" t="s">
        <v>76</v>
      </c>
      <c r="AW147" s="12" t="s">
        <v>31</v>
      </c>
      <c r="AX147" s="12" t="s">
        <v>72</v>
      </c>
      <c r="AY147" s="154" t="s">
        <v>183</v>
      </c>
    </row>
    <row r="148" spans="2:51" s="13" customFormat="1" ht="12">
      <c r="B148" s="159"/>
      <c r="D148" s="146" t="s">
        <v>197</v>
      </c>
      <c r="E148" s="160" t="s">
        <v>3</v>
      </c>
      <c r="F148" s="161" t="s">
        <v>1247</v>
      </c>
      <c r="H148" s="162">
        <v>5.84</v>
      </c>
      <c r="I148" s="163"/>
      <c r="L148" s="159"/>
      <c r="M148" s="164"/>
      <c r="T148" s="165"/>
      <c r="AT148" s="160" t="s">
        <v>197</v>
      </c>
      <c r="AU148" s="160" t="s">
        <v>80</v>
      </c>
      <c r="AV148" s="13" t="s">
        <v>80</v>
      </c>
      <c r="AW148" s="13" t="s">
        <v>31</v>
      </c>
      <c r="AX148" s="13" t="s">
        <v>76</v>
      </c>
      <c r="AY148" s="160" t="s">
        <v>183</v>
      </c>
    </row>
    <row r="149" spans="2:65" s="1" customFormat="1" ht="24.2" customHeight="1">
      <c r="B149" s="132"/>
      <c r="C149" s="133" t="s">
        <v>292</v>
      </c>
      <c r="D149" s="133" t="s">
        <v>185</v>
      </c>
      <c r="E149" s="134" t="s">
        <v>730</v>
      </c>
      <c r="F149" s="135" t="s">
        <v>731</v>
      </c>
      <c r="G149" s="136" t="s">
        <v>188</v>
      </c>
      <c r="H149" s="137">
        <v>2.92</v>
      </c>
      <c r="I149" s="138"/>
      <c r="J149" s="139">
        <f>ROUND(I149*H149,2)</f>
        <v>0</v>
      </c>
      <c r="K149" s="135" t="s">
        <v>189</v>
      </c>
      <c r="L149" s="33"/>
      <c r="M149" s="140" t="s">
        <v>3</v>
      </c>
      <c r="N149" s="141" t="s">
        <v>43</v>
      </c>
      <c r="P149" s="142">
        <f>O149*H149</f>
        <v>0</v>
      </c>
      <c r="Q149" s="142">
        <v>0.26376</v>
      </c>
      <c r="R149" s="142">
        <f>Q149*H149</f>
        <v>0.7701792</v>
      </c>
      <c r="S149" s="142">
        <v>0</v>
      </c>
      <c r="T149" s="143">
        <f>S149*H149</f>
        <v>0</v>
      </c>
      <c r="AR149" s="144" t="s">
        <v>127</v>
      </c>
      <c r="AT149" s="144" t="s">
        <v>185</v>
      </c>
      <c r="AU149" s="144" t="s">
        <v>80</v>
      </c>
      <c r="AY149" s="18" t="s">
        <v>183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76</v>
      </c>
      <c r="BK149" s="145">
        <f>ROUND(I149*H149,2)</f>
        <v>0</v>
      </c>
      <c r="BL149" s="18" t="s">
        <v>127</v>
      </c>
      <c r="BM149" s="144" t="s">
        <v>1100</v>
      </c>
    </row>
    <row r="150" spans="2:47" s="1" customFormat="1" ht="19.5">
      <c r="B150" s="33"/>
      <c r="D150" s="146" t="s">
        <v>191</v>
      </c>
      <c r="F150" s="147" t="s">
        <v>733</v>
      </c>
      <c r="I150" s="148"/>
      <c r="L150" s="33"/>
      <c r="M150" s="149"/>
      <c r="T150" s="54"/>
      <c r="AT150" s="18" t="s">
        <v>191</v>
      </c>
      <c r="AU150" s="18" t="s">
        <v>80</v>
      </c>
    </row>
    <row r="151" spans="2:47" s="1" customFormat="1" ht="12">
      <c r="B151" s="33"/>
      <c r="D151" s="150" t="s">
        <v>193</v>
      </c>
      <c r="F151" s="151" t="s">
        <v>734</v>
      </c>
      <c r="I151" s="148"/>
      <c r="L151" s="33"/>
      <c r="M151" s="149"/>
      <c r="T151" s="54"/>
      <c r="AT151" s="18" t="s">
        <v>193</v>
      </c>
      <c r="AU151" s="18" t="s">
        <v>80</v>
      </c>
    </row>
    <row r="152" spans="2:51" s="12" customFormat="1" ht="12">
      <c r="B152" s="153"/>
      <c r="D152" s="146" t="s">
        <v>197</v>
      </c>
      <c r="E152" s="154" t="s">
        <v>3</v>
      </c>
      <c r="F152" s="155" t="s">
        <v>735</v>
      </c>
      <c r="H152" s="154" t="s">
        <v>3</v>
      </c>
      <c r="I152" s="156"/>
      <c r="L152" s="153"/>
      <c r="M152" s="157"/>
      <c r="T152" s="158"/>
      <c r="AT152" s="154" t="s">
        <v>197</v>
      </c>
      <c r="AU152" s="154" t="s">
        <v>80</v>
      </c>
      <c r="AV152" s="12" t="s">
        <v>76</v>
      </c>
      <c r="AW152" s="12" t="s">
        <v>31</v>
      </c>
      <c r="AX152" s="12" t="s">
        <v>72</v>
      </c>
      <c r="AY152" s="154" t="s">
        <v>183</v>
      </c>
    </row>
    <row r="153" spans="2:51" s="13" customFormat="1" ht="12">
      <c r="B153" s="159"/>
      <c r="D153" s="146" t="s">
        <v>197</v>
      </c>
      <c r="E153" s="160" t="s">
        <v>3</v>
      </c>
      <c r="F153" s="161" t="s">
        <v>1248</v>
      </c>
      <c r="H153" s="162">
        <v>2.92</v>
      </c>
      <c r="I153" s="163"/>
      <c r="L153" s="159"/>
      <c r="M153" s="164"/>
      <c r="T153" s="165"/>
      <c r="AT153" s="160" t="s">
        <v>197</v>
      </c>
      <c r="AU153" s="160" t="s">
        <v>80</v>
      </c>
      <c r="AV153" s="13" t="s">
        <v>80</v>
      </c>
      <c r="AW153" s="13" t="s">
        <v>31</v>
      </c>
      <c r="AX153" s="13" t="s">
        <v>76</v>
      </c>
      <c r="AY153" s="160" t="s">
        <v>183</v>
      </c>
    </row>
    <row r="154" spans="2:65" s="1" customFormat="1" ht="21.75" customHeight="1">
      <c r="B154" s="132"/>
      <c r="C154" s="133" t="s">
        <v>9</v>
      </c>
      <c r="D154" s="133" t="s">
        <v>185</v>
      </c>
      <c r="E154" s="134" t="s">
        <v>737</v>
      </c>
      <c r="F154" s="135" t="s">
        <v>738</v>
      </c>
      <c r="G154" s="136" t="s">
        <v>188</v>
      </c>
      <c r="H154" s="137">
        <v>2.92</v>
      </c>
      <c r="I154" s="138"/>
      <c r="J154" s="139">
        <f>ROUND(I154*H154,2)</f>
        <v>0</v>
      </c>
      <c r="K154" s="135" t="s">
        <v>189</v>
      </c>
      <c r="L154" s="33"/>
      <c r="M154" s="140" t="s">
        <v>3</v>
      </c>
      <c r="N154" s="141" t="s">
        <v>43</v>
      </c>
      <c r="P154" s="142">
        <f>O154*H154</f>
        <v>0</v>
      </c>
      <c r="Q154" s="142">
        <v>0.12966</v>
      </c>
      <c r="R154" s="142">
        <f>Q154*H154</f>
        <v>0.3786072</v>
      </c>
      <c r="S154" s="142">
        <v>0</v>
      </c>
      <c r="T154" s="143">
        <f>S154*H154</f>
        <v>0</v>
      </c>
      <c r="AR154" s="144" t="s">
        <v>127</v>
      </c>
      <c r="AT154" s="144" t="s">
        <v>185</v>
      </c>
      <c r="AU154" s="144" t="s">
        <v>80</v>
      </c>
      <c r="AY154" s="18" t="s">
        <v>183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8" t="s">
        <v>76</v>
      </c>
      <c r="BK154" s="145">
        <f>ROUND(I154*H154,2)</f>
        <v>0</v>
      </c>
      <c r="BL154" s="18" t="s">
        <v>127</v>
      </c>
      <c r="BM154" s="144" t="s">
        <v>1101</v>
      </c>
    </row>
    <row r="155" spans="2:47" s="1" customFormat="1" ht="19.5">
      <c r="B155" s="33"/>
      <c r="D155" s="146" t="s">
        <v>191</v>
      </c>
      <c r="F155" s="147" t="s">
        <v>740</v>
      </c>
      <c r="I155" s="148"/>
      <c r="L155" s="33"/>
      <c r="M155" s="149"/>
      <c r="T155" s="54"/>
      <c r="AT155" s="18" t="s">
        <v>191</v>
      </c>
      <c r="AU155" s="18" t="s">
        <v>80</v>
      </c>
    </row>
    <row r="156" spans="2:47" s="1" customFormat="1" ht="12">
      <c r="B156" s="33"/>
      <c r="D156" s="150" t="s">
        <v>193</v>
      </c>
      <c r="F156" s="151" t="s">
        <v>741</v>
      </c>
      <c r="I156" s="148"/>
      <c r="L156" s="33"/>
      <c r="M156" s="149"/>
      <c r="T156" s="54"/>
      <c r="AT156" s="18" t="s">
        <v>193</v>
      </c>
      <c r="AU156" s="18" t="s">
        <v>80</v>
      </c>
    </row>
    <row r="157" spans="2:51" s="12" customFormat="1" ht="12">
      <c r="B157" s="153"/>
      <c r="D157" s="146" t="s">
        <v>197</v>
      </c>
      <c r="E157" s="154" t="s">
        <v>3</v>
      </c>
      <c r="F157" s="155" t="s">
        <v>742</v>
      </c>
      <c r="H157" s="154" t="s">
        <v>3</v>
      </c>
      <c r="I157" s="156"/>
      <c r="L157" s="153"/>
      <c r="M157" s="157"/>
      <c r="T157" s="158"/>
      <c r="AT157" s="154" t="s">
        <v>197</v>
      </c>
      <c r="AU157" s="154" t="s">
        <v>80</v>
      </c>
      <c r="AV157" s="12" t="s">
        <v>76</v>
      </c>
      <c r="AW157" s="12" t="s">
        <v>31</v>
      </c>
      <c r="AX157" s="12" t="s">
        <v>72</v>
      </c>
      <c r="AY157" s="154" t="s">
        <v>183</v>
      </c>
    </row>
    <row r="158" spans="2:51" s="13" customFormat="1" ht="12">
      <c r="B158" s="159"/>
      <c r="D158" s="146" t="s">
        <v>197</v>
      </c>
      <c r="E158" s="160" t="s">
        <v>3</v>
      </c>
      <c r="F158" s="161" t="s">
        <v>1248</v>
      </c>
      <c r="H158" s="162">
        <v>2.92</v>
      </c>
      <c r="I158" s="163"/>
      <c r="L158" s="159"/>
      <c r="M158" s="164"/>
      <c r="T158" s="165"/>
      <c r="AT158" s="160" t="s">
        <v>197</v>
      </c>
      <c r="AU158" s="160" t="s">
        <v>80</v>
      </c>
      <c r="AV158" s="13" t="s">
        <v>80</v>
      </c>
      <c r="AW158" s="13" t="s">
        <v>31</v>
      </c>
      <c r="AX158" s="13" t="s">
        <v>76</v>
      </c>
      <c r="AY158" s="160" t="s">
        <v>183</v>
      </c>
    </row>
    <row r="159" spans="2:65" s="1" customFormat="1" ht="16.5" customHeight="1">
      <c r="B159" s="132"/>
      <c r="C159" s="133" t="s">
        <v>305</v>
      </c>
      <c r="D159" s="133" t="s">
        <v>185</v>
      </c>
      <c r="E159" s="134" t="s">
        <v>589</v>
      </c>
      <c r="F159" s="135" t="s">
        <v>590</v>
      </c>
      <c r="G159" s="136" t="s">
        <v>188</v>
      </c>
      <c r="H159" s="137">
        <v>2.92</v>
      </c>
      <c r="I159" s="138"/>
      <c r="J159" s="139">
        <f>ROUND(I159*H159,2)</f>
        <v>0</v>
      </c>
      <c r="K159" s="135" t="s">
        <v>189</v>
      </c>
      <c r="L159" s="33"/>
      <c r="M159" s="140" t="s">
        <v>3</v>
      </c>
      <c r="N159" s="141" t="s">
        <v>43</v>
      </c>
      <c r="P159" s="142">
        <f>O159*H159</f>
        <v>0</v>
      </c>
      <c r="Q159" s="142">
        <v>0.00652</v>
      </c>
      <c r="R159" s="142">
        <f>Q159*H159</f>
        <v>0.0190384</v>
      </c>
      <c r="S159" s="142">
        <v>0</v>
      </c>
      <c r="T159" s="143">
        <f>S159*H159</f>
        <v>0</v>
      </c>
      <c r="AR159" s="144" t="s">
        <v>127</v>
      </c>
      <c r="AT159" s="144" t="s">
        <v>185</v>
      </c>
      <c r="AU159" s="144" t="s">
        <v>80</v>
      </c>
      <c r="AY159" s="18" t="s">
        <v>183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8" t="s">
        <v>76</v>
      </c>
      <c r="BK159" s="145">
        <f>ROUND(I159*H159,2)</f>
        <v>0</v>
      </c>
      <c r="BL159" s="18" t="s">
        <v>127</v>
      </c>
      <c r="BM159" s="144" t="s">
        <v>1249</v>
      </c>
    </row>
    <row r="160" spans="2:47" s="1" customFormat="1" ht="12">
      <c r="B160" s="33"/>
      <c r="D160" s="146" t="s">
        <v>191</v>
      </c>
      <c r="F160" s="147" t="s">
        <v>592</v>
      </c>
      <c r="I160" s="148"/>
      <c r="L160" s="33"/>
      <c r="M160" s="149"/>
      <c r="T160" s="54"/>
      <c r="AT160" s="18" t="s">
        <v>191</v>
      </c>
      <c r="AU160" s="18" t="s">
        <v>80</v>
      </c>
    </row>
    <row r="161" spans="2:47" s="1" customFormat="1" ht="12">
      <c r="B161" s="33"/>
      <c r="D161" s="150" t="s">
        <v>193</v>
      </c>
      <c r="F161" s="151" t="s">
        <v>593</v>
      </c>
      <c r="I161" s="148"/>
      <c r="L161" s="33"/>
      <c r="M161" s="149"/>
      <c r="T161" s="54"/>
      <c r="AT161" s="18" t="s">
        <v>193</v>
      </c>
      <c r="AU161" s="18" t="s">
        <v>80</v>
      </c>
    </row>
    <row r="162" spans="2:65" s="1" customFormat="1" ht="16.5" customHeight="1">
      <c r="B162" s="132"/>
      <c r="C162" s="133" t="s">
        <v>311</v>
      </c>
      <c r="D162" s="133" t="s">
        <v>185</v>
      </c>
      <c r="E162" s="134" t="s">
        <v>594</v>
      </c>
      <c r="F162" s="135" t="s">
        <v>595</v>
      </c>
      <c r="G162" s="136" t="s">
        <v>188</v>
      </c>
      <c r="H162" s="137">
        <v>2.92</v>
      </c>
      <c r="I162" s="138"/>
      <c r="J162" s="139">
        <f>ROUND(I162*H162,2)</f>
        <v>0</v>
      </c>
      <c r="K162" s="135" t="s">
        <v>189</v>
      </c>
      <c r="L162" s="33"/>
      <c r="M162" s="140" t="s">
        <v>3</v>
      </c>
      <c r="N162" s="141" t="s">
        <v>43</v>
      </c>
      <c r="P162" s="142">
        <f>O162*H162</f>
        <v>0</v>
      </c>
      <c r="Q162" s="142">
        <v>0.00051</v>
      </c>
      <c r="R162" s="142">
        <f>Q162*H162</f>
        <v>0.0014892</v>
      </c>
      <c r="S162" s="142">
        <v>0</v>
      </c>
      <c r="T162" s="143">
        <f>S162*H162</f>
        <v>0</v>
      </c>
      <c r="AR162" s="144" t="s">
        <v>127</v>
      </c>
      <c r="AT162" s="144" t="s">
        <v>185</v>
      </c>
      <c r="AU162" s="144" t="s">
        <v>80</v>
      </c>
      <c r="AY162" s="18" t="s">
        <v>183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8" t="s">
        <v>76</v>
      </c>
      <c r="BK162" s="145">
        <f>ROUND(I162*H162,2)</f>
        <v>0</v>
      </c>
      <c r="BL162" s="18" t="s">
        <v>127</v>
      </c>
      <c r="BM162" s="144" t="s">
        <v>1250</v>
      </c>
    </row>
    <row r="163" spans="2:47" s="1" customFormat="1" ht="12">
      <c r="B163" s="33"/>
      <c r="D163" s="146" t="s">
        <v>191</v>
      </c>
      <c r="F163" s="147" t="s">
        <v>597</v>
      </c>
      <c r="I163" s="148"/>
      <c r="L163" s="33"/>
      <c r="M163" s="149"/>
      <c r="T163" s="54"/>
      <c r="AT163" s="18" t="s">
        <v>191</v>
      </c>
      <c r="AU163" s="18" t="s">
        <v>80</v>
      </c>
    </row>
    <row r="164" spans="2:47" s="1" customFormat="1" ht="12">
      <c r="B164" s="33"/>
      <c r="D164" s="150" t="s">
        <v>193</v>
      </c>
      <c r="F164" s="151" t="s">
        <v>598</v>
      </c>
      <c r="I164" s="148"/>
      <c r="L164" s="33"/>
      <c r="M164" s="149"/>
      <c r="T164" s="54"/>
      <c r="AT164" s="18" t="s">
        <v>193</v>
      </c>
      <c r="AU164" s="18" t="s">
        <v>80</v>
      </c>
    </row>
    <row r="165" spans="2:63" s="11" customFormat="1" ht="22.9" customHeight="1">
      <c r="B165" s="120"/>
      <c r="D165" s="121" t="s">
        <v>71</v>
      </c>
      <c r="E165" s="130" t="s">
        <v>245</v>
      </c>
      <c r="F165" s="130" t="s">
        <v>745</v>
      </c>
      <c r="I165" s="123"/>
      <c r="J165" s="131">
        <f>BK165</f>
        <v>0</v>
      </c>
      <c r="L165" s="120"/>
      <c r="M165" s="125"/>
      <c r="P165" s="126">
        <f>SUM(P166:P198)</f>
        <v>0</v>
      </c>
      <c r="R165" s="126">
        <f>SUM(R166:R198)</f>
        <v>0.7717184</v>
      </c>
      <c r="T165" s="127">
        <f>SUM(T166:T198)</f>
        <v>0.2</v>
      </c>
      <c r="AR165" s="121" t="s">
        <v>76</v>
      </c>
      <c r="AT165" s="128" t="s">
        <v>71</v>
      </c>
      <c r="AU165" s="128" t="s">
        <v>76</v>
      </c>
      <c r="AY165" s="121" t="s">
        <v>183</v>
      </c>
      <c r="BK165" s="129">
        <f>SUM(BK166:BK198)</f>
        <v>0</v>
      </c>
    </row>
    <row r="166" spans="2:65" s="1" customFormat="1" ht="16.5" customHeight="1">
      <c r="B166" s="132"/>
      <c r="C166" s="133" t="s">
        <v>317</v>
      </c>
      <c r="D166" s="133" t="s">
        <v>185</v>
      </c>
      <c r="E166" s="134" t="s">
        <v>746</v>
      </c>
      <c r="F166" s="135" t="s">
        <v>747</v>
      </c>
      <c r="G166" s="136" t="s">
        <v>248</v>
      </c>
      <c r="H166" s="137">
        <v>5.84</v>
      </c>
      <c r="I166" s="138"/>
      <c r="J166" s="139">
        <f>ROUND(I166*H166,2)</f>
        <v>0</v>
      </c>
      <c r="K166" s="135" t="s">
        <v>189</v>
      </c>
      <c r="L166" s="33"/>
      <c r="M166" s="140" t="s">
        <v>3</v>
      </c>
      <c r="N166" s="141" t="s">
        <v>43</v>
      </c>
      <c r="P166" s="142">
        <f>O166*H166</f>
        <v>0</v>
      </c>
      <c r="Q166" s="142">
        <v>0.00276</v>
      </c>
      <c r="R166" s="142">
        <f>Q166*H166</f>
        <v>0.016118399999999998</v>
      </c>
      <c r="S166" s="142">
        <v>0</v>
      </c>
      <c r="T166" s="143">
        <f>S166*H166</f>
        <v>0</v>
      </c>
      <c r="AR166" s="144" t="s">
        <v>127</v>
      </c>
      <c r="AT166" s="144" t="s">
        <v>185</v>
      </c>
      <c r="AU166" s="144" t="s">
        <v>80</v>
      </c>
      <c r="AY166" s="18" t="s">
        <v>183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76</v>
      </c>
      <c r="BK166" s="145">
        <f>ROUND(I166*H166,2)</f>
        <v>0</v>
      </c>
      <c r="BL166" s="18" t="s">
        <v>127</v>
      </c>
      <c r="BM166" s="144" t="s">
        <v>1105</v>
      </c>
    </row>
    <row r="167" spans="2:47" s="1" customFormat="1" ht="19.5">
      <c r="B167" s="33"/>
      <c r="D167" s="146" t="s">
        <v>191</v>
      </c>
      <c r="F167" s="147" t="s">
        <v>749</v>
      </c>
      <c r="I167" s="148"/>
      <c r="L167" s="33"/>
      <c r="M167" s="149"/>
      <c r="T167" s="54"/>
      <c r="AT167" s="18" t="s">
        <v>191</v>
      </c>
      <c r="AU167" s="18" t="s">
        <v>80</v>
      </c>
    </row>
    <row r="168" spans="2:47" s="1" customFormat="1" ht="12">
      <c r="B168" s="33"/>
      <c r="D168" s="150" t="s">
        <v>193</v>
      </c>
      <c r="F168" s="151" t="s">
        <v>750</v>
      </c>
      <c r="I168" s="148"/>
      <c r="L168" s="33"/>
      <c r="M168" s="149"/>
      <c r="T168" s="54"/>
      <c r="AT168" s="18" t="s">
        <v>193</v>
      </c>
      <c r="AU168" s="18" t="s">
        <v>80</v>
      </c>
    </row>
    <row r="169" spans="2:65" s="1" customFormat="1" ht="16.5" customHeight="1">
      <c r="B169" s="132"/>
      <c r="C169" s="133" t="s">
        <v>323</v>
      </c>
      <c r="D169" s="133" t="s">
        <v>185</v>
      </c>
      <c r="E169" s="134" t="s">
        <v>751</v>
      </c>
      <c r="F169" s="135" t="s">
        <v>752</v>
      </c>
      <c r="G169" s="136" t="s">
        <v>248</v>
      </c>
      <c r="H169" s="137">
        <v>5.84</v>
      </c>
      <c r="I169" s="138"/>
      <c r="J169" s="139">
        <f>ROUND(I169*H169,2)</f>
        <v>0</v>
      </c>
      <c r="K169" s="135" t="s">
        <v>189</v>
      </c>
      <c r="L169" s="33"/>
      <c r="M169" s="140" t="s">
        <v>3</v>
      </c>
      <c r="N169" s="141" t="s">
        <v>43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127</v>
      </c>
      <c r="AT169" s="144" t="s">
        <v>185</v>
      </c>
      <c r="AU169" s="144" t="s">
        <v>80</v>
      </c>
      <c r="AY169" s="18" t="s">
        <v>183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8" t="s">
        <v>76</v>
      </c>
      <c r="BK169" s="145">
        <f>ROUND(I169*H169,2)</f>
        <v>0</v>
      </c>
      <c r="BL169" s="18" t="s">
        <v>127</v>
      </c>
      <c r="BM169" s="144" t="s">
        <v>1106</v>
      </c>
    </row>
    <row r="170" spans="2:47" s="1" customFormat="1" ht="12">
      <c r="B170" s="33"/>
      <c r="D170" s="146" t="s">
        <v>191</v>
      </c>
      <c r="F170" s="147" t="s">
        <v>754</v>
      </c>
      <c r="I170" s="148"/>
      <c r="L170" s="33"/>
      <c r="M170" s="149"/>
      <c r="T170" s="54"/>
      <c r="AT170" s="18" t="s">
        <v>191</v>
      </c>
      <c r="AU170" s="18" t="s">
        <v>80</v>
      </c>
    </row>
    <row r="171" spans="2:47" s="1" customFormat="1" ht="12">
      <c r="B171" s="33"/>
      <c r="D171" s="150" t="s">
        <v>193</v>
      </c>
      <c r="F171" s="151" t="s">
        <v>755</v>
      </c>
      <c r="I171" s="148"/>
      <c r="L171" s="33"/>
      <c r="M171" s="149"/>
      <c r="T171" s="54"/>
      <c r="AT171" s="18" t="s">
        <v>193</v>
      </c>
      <c r="AU171" s="18" t="s">
        <v>80</v>
      </c>
    </row>
    <row r="172" spans="2:65" s="1" customFormat="1" ht="16.5" customHeight="1">
      <c r="B172" s="132"/>
      <c r="C172" s="133" t="s">
        <v>329</v>
      </c>
      <c r="D172" s="133" t="s">
        <v>185</v>
      </c>
      <c r="E172" s="134" t="s">
        <v>756</v>
      </c>
      <c r="F172" s="135" t="s">
        <v>757</v>
      </c>
      <c r="G172" s="136" t="s">
        <v>347</v>
      </c>
      <c r="H172" s="137">
        <v>1</v>
      </c>
      <c r="I172" s="138"/>
      <c r="J172" s="139">
        <f>ROUND(I172*H172,2)</f>
        <v>0</v>
      </c>
      <c r="K172" s="135" t="s">
        <v>189</v>
      </c>
      <c r="L172" s="33"/>
      <c r="M172" s="140" t="s">
        <v>3</v>
      </c>
      <c r="N172" s="141" t="s">
        <v>43</v>
      </c>
      <c r="P172" s="142">
        <f>O172*H172</f>
        <v>0</v>
      </c>
      <c r="Q172" s="142">
        <v>0.12422</v>
      </c>
      <c r="R172" s="142">
        <f>Q172*H172</f>
        <v>0.12422</v>
      </c>
      <c r="S172" s="142">
        <v>0</v>
      </c>
      <c r="T172" s="143">
        <f>S172*H172</f>
        <v>0</v>
      </c>
      <c r="AR172" s="144" t="s">
        <v>127</v>
      </c>
      <c r="AT172" s="144" t="s">
        <v>185</v>
      </c>
      <c r="AU172" s="144" t="s">
        <v>80</v>
      </c>
      <c r="AY172" s="18" t="s">
        <v>183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8" t="s">
        <v>76</v>
      </c>
      <c r="BK172" s="145">
        <f>ROUND(I172*H172,2)</f>
        <v>0</v>
      </c>
      <c r="BL172" s="18" t="s">
        <v>127</v>
      </c>
      <c r="BM172" s="144" t="s">
        <v>1251</v>
      </c>
    </row>
    <row r="173" spans="2:47" s="1" customFormat="1" ht="12">
      <c r="B173" s="33"/>
      <c r="D173" s="146" t="s">
        <v>191</v>
      </c>
      <c r="F173" s="147" t="s">
        <v>759</v>
      </c>
      <c r="I173" s="148"/>
      <c r="L173" s="33"/>
      <c r="M173" s="149"/>
      <c r="T173" s="54"/>
      <c r="AT173" s="18" t="s">
        <v>191</v>
      </c>
      <c r="AU173" s="18" t="s">
        <v>80</v>
      </c>
    </row>
    <row r="174" spans="2:47" s="1" customFormat="1" ht="12">
      <c r="B174" s="33"/>
      <c r="D174" s="150" t="s">
        <v>193</v>
      </c>
      <c r="F174" s="151" t="s">
        <v>760</v>
      </c>
      <c r="I174" s="148"/>
      <c r="L174" s="33"/>
      <c r="M174" s="149"/>
      <c r="T174" s="54"/>
      <c r="AT174" s="18" t="s">
        <v>193</v>
      </c>
      <c r="AU174" s="18" t="s">
        <v>80</v>
      </c>
    </row>
    <row r="175" spans="2:65" s="1" customFormat="1" ht="16.5" customHeight="1">
      <c r="B175" s="132"/>
      <c r="C175" s="173" t="s">
        <v>8</v>
      </c>
      <c r="D175" s="173" t="s">
        <v>312</v>
      </c>
      <c r="E175" s="174" t="s">
        <v>761</v>
      </c>
      <c r="F175" s="175" t="s">
        <v>762</v>
      </c>
      <c r="G175" s="176" t="s">
        <v>347</v>
      </c>
      <c r="H175" s="177">
        <v>1</v>
      </c>
      <c r="I175" s="178"/>
      <c r="J175" s="179">
        <f>ROUND(I175*H175,2)</f>
        <v>0</v>
      </c>
      <c r="K175" s="175" t="s">
        <v>189</v>
      </c>
      <c r="L175" s="180"/>
      <c r="M175" s="181" t="s">
        <v>3</v>
      </c>
      <c r="N175" s="182" t="s">
        <v>43</v>
      </c>
      <c r="P175" s="142">
        <f>O175*H175</f>
        <v>0</v>
      </c>
      <c r="Q175" s="142">
        <v>0.108</v>
      </c>
      <c r="R175" s="142">
        <f>Q175*H175</f>
        <v>0.108</v>
      </c>
      <c r="S175" s="142">
        <v>0</v>
      </c>
      <c r="T175" s="143">
        <f>S175*H175</f>
        <v>0</v>
      </c>
      <c r="AR175" s="144" t="s">
        <v>245</v>
      </c>
      <c r="AT175" s="144" t="s">
        <v>312</v>
      </c>
      <c r="AU175" s="144" t="s">
        <v>80</v>
      </c>
      <c r="AY175" s="18" t="s">
        <v>183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8" t="s">
        <v>76</v>
      </c>
      <c r="BK175" s="145">
        <f>ROUND(I175*H175,2)</f>
        <v>0</v>
      </c>
      <c r="BL175" s="18" t="s">
        <v>127</v>
      </c>
      <c r="BM175" s="144" t="s">
        <v>1252</v>
      </c>
    </row>
    <row r="176" spans="2:47" s="1" customFormat="1" ht="12">
      <c r="B176" s="33"/>
      <c r="D176" s="146" t="s">
        <v>191</v>
      </c>
      <c r="F176" s="147" t="s">
        <v>762</v>
      </c>
      <c r="I176" s="148"/>
      <c r="L176" s="33"/>
      <c r="M176" s="149"/>
      <c r="T176" s="54"/>
      <c r="AT176" s="18" t="s">
        <v>191</v>
      </c>
      <c r="AU176" s="18" t="s">
        <v>80</v>
      </c>
    </row>
    <row r="177" spans="2:65" s="1" customFormat="1" ht="16.5" customHeight="1">
      <c r="B177" s="132"/>
      <c r="C177" s="133" t="s">
        <v>344</v>
      </c>
      <c r="D177" s="133" t="s">
        <v>185</v>
      </c>
      <c r="E177" s="134" t="s">
        <v>764</v>
      </c>
      <c r="F177" s="135" t="s">
        <v>765</v>
      </c>
      <c r="G177" s="136" t="s">
        <v>347</v>
      </c>
      <c r="H177" s="137">
        <v>1</v>
      </c>
      <c r="I177" s="138"/>
      <c r="J177" s="139">
        <f>ROUND(I177*H177,2)</f>
        <v>0</v>
      </c>
      <c r="K177" s="135" t="s">
        <v>189</v>
      </c>
      <c r="L177" s="33"/>
      <c r="M177" s="140" t="s">
        <v>3</v>
      </c>
      <c r="N177" s="141" t="s">
        <v>43</v>
      </c>
      <c r="P177" s="142">
        <f>O177*H177</f>
        <v>0</v>
      </c>
      <c r="Q177" s="142">
        <v>0.02972</v>
      </c>
      <c r="R177" s="142">
        <f>Q177*H177</f>
        <v>0.02972</v>
      </c>
      <c r="S177" s="142">
        <v>0</v>
      </c>
      <c r="T177" s="143">
        <f>S177*H177</f>
        <v>0</v>
      </c>
      <c r="AR177" s="144" t="s">
        <v>127</v>
      </c>
      <c r="AT177" s="144" t="s">
        <v>185</v>
      </c>
      <c r="AU177" s="144" t="s">
        <v>80</v>
      </c>
      <c r="AY177" s="18" t="s">
        <v>183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8" t="s">
        <v>76</v>
      </c>
      <c r="BK177" s="145">
        <f>ROUND(I177*H177,2)</f>
        <v>0</v>
      </c>
      <c r="BL177" s="18" t="s">
        <v>127</v>
      </c>
      <c r="BM177" s="144" t="s">
        <v>1253</v>
      </c>
    </row>
    <row r="178" spans="2:47" s="1" customFormat="1" ht="12">
      <c r="B178" s="33"/>
      <c r="D178" s="146" t="s">
        <v>191</v>
      </c>
      <c r="F178" s="147" t="s">
        <v>767</v>
      </c>
      <c r="I178" s="148"/>
      <c r="L178" s="33"/>
      <c r="M178" s="149"/>
      <c r="T178" s="54"/>
      <c r="AT178" s="18" t="s">
        <v>191</v>
      </c>
      <c r="AU178" s="18" t="s">
        <v>80</v>
      </c>
    </row>
    <row r="179" spans="2:47" s="1" customFormat="1" ht="12">
      <c r="B179" s="33"/>
      <c r="D179" s="150" t="s">
        <v>193</v>
      </c>
      <c r="F179" s="151" t="s">
        <v>768</v>
      </c>
      <c r="I179" s="148"/>
      <c r="L179" s="33"/>
      <c r="M179" s="149"/>
      <c r="T179" s="54"/>
      <c r="AT179" s="18" t="s">
        <v>193</v>
      </c>
      <c r="AU179" s="18" t="s">
        <v>80</v>
      </c>
    </row>
    <row r="180" spans="2:65" s="1" customFormat="1" ht="16.5" customHeight="1">
      <c r="B180" s="132"/>
      <c r="C180" s="173" t="s">
        <v>352</v>
      </c>
      <c r="D180" s="173" t="s">
        <v>312</v>
      </c>
      <c r="E180" s="174" t="s">
        <v>769</v>
      </c>
      <c r="F180" s="175" t="s">
        <v>770</v>
      </c>
      <c r="G180" s="176" t="s">
        <v>347</v>
      </c>
      <c r="H180" s="177">
        <v>1</v>
      </c>
      <c r="I180" s="178"/>
      <c r="J180" s="179">
        <f>ROUND(I180*H180,2)</f>
        <v>0</v>
      </c>
      <c r="K180" s="175" t="s">
        <v>189</v>
      </c>
      <c r="L180" s="180"/>
      <c r="M180" s="181" t="s">
        <v>3</v>
      </c>
      <c r="N180" s="182" t="s">
        <v>43</v>
      </c>
      <c r="P180" s="142">
        <f>O180*H180</f>
        <v>0</v>
      </c>
      <c r="Q180" s="142">
        <v>0.112</v>
      </c>
      <c r="R180" s="142">
        <f>Q180*H180</f>
        <v>0.112</v>
      </c>
      <c r="S180" s="142">
        <v>0</v>
      </c>
      <c r="T180" s="143">
        <f>S180*H180</f>
        <v>0</v>
      </c>
      <c r="AR180" s="144" t="s">
        <v>245</v>
      </c>
      <c r="AT180" s="144" t="s">
        <v>312</v>
      </c>
      <c r="AU180" s="144" t="s">
        <v>80</v>
      </c>
      <c r="AY180" s="18" t="s">
        <v>183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8" t="s">
        <v>76</v>
      </c>
      <c r="BK180" s="145">
        <f>ROUND(I180*H180,2)</f>
        <v>0</v>
      </c>
      <c r="BL180" s="18" t="s">
        <v>127</v>
      </c>
      <c r="BM180" s="144" t="s">
        <v>1254</v>
      </c>
    </row>
    <row r="181" spans="2:47" s="1" customFormat="1" ht="12">
      <c r="B181" s="33"/>
      <c r="D181" s="146" t="s">
        <v>191</v>
      </c>
      <c r="F181" s="147" t="s">
        <v>770</v>
      </c>
      <c r="I181" s="148"/>
      <c r="L181" s="33"/>
      <c r="M181" s="149"/>
      <c r="T181" s="54"/>
      <c r="AT181" s="18" t="s">
        <v>191</v>
      </c>
      <c r="AU181" s="18" t="s">
        <v>80</v>
      </c>
    </row>
    <row r="182" spans="2:65" s="1" customFormat="1" ht="16.5" customHeight="1">
      <c r="B182" s="132"/>
      <c r="C182" s="133" t="s">
        <v>359</v>
      </c>
      <c r="D182" s="133" t="s">
        <v>185</v>
      </c>
      <c r="E182" s="134" t="s">
        <v>772</v>
      </c>
      <c r="F182" s="135" t="s">
        <v>773</v>
      </c>
      <c r="G182" s="136" t="s">
        <v>347</v>
      </c>
      <c r="H182" s="137">
        <v>1</v>
      </c>
      <c r="I182" s="138"/>
      <c r="J182" s="139">
        <f>ROUND(I182*H182,2)</f>
        <v>0</v>
      </c>
      <c r="K182" s="135" t="s">
        <v>189</v>
      </c>
      <c r="L182" s="33"/>
      <c r="M182" s="140" t="s">
        <v>3</v>
      </c>
      <c r="N182" s="141" t="s">
        <v>43</v>
      </c>
      <c r="P182" s="142">
        <f>O182*H182</f>
        <v>0</v>
      </c>
      <c r="Q182" s="142">
        <v>0.02972</v>
      </c>
      <c r="R182" s="142">
        <f>Q182*H182</f>
        <v>0.02972</v>
      </c>
      <c r="S182" s="142">
        <v>0</v>
      </c>
      <c r="T182" s="143">
        <f>S182*H182</f>
        <v>0</v>
      </c>
      <c r="AR182" s="144" t="s">
        <v>127</v>
      </c>
      <c r="AT182" s="144" t="s">
        <v>185</v>
      </c>
      <c r="AU182" s="144" t="s">
        <v>80</v>
      </c>
      <c r="AY182" s="18" t="s">
        <v>183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8" t="s">
        <v>76</v>
      </c>
      <c r="BK182" s="145">
        <f>ROUND(I182*H182,2)</f>
        <v>0</v>
      </c>
      <c r="BL182" s="18" t="s">
        <v>127</v>
      </c>
      <c r="BM182" s="144" t="s">
        <v>1255</v>
      </c>
    </row>
    <row r="183" spans="2:47" s="1" customFormat="1" ht="12">
      <c r="B183" s="33"/>
      <c r="D183" s="146" t="s">
        <v>191</v>
      </c>
      <c r="F183" s="147" t="s">
        <v>775</v>
      </c>
      <c r="I183" s="148"/>
      <c r="L183" s="33"/>
      <c r="M183" s="149"/>
      <c r="T183" s="54"/>
      <c r="AT183" s="18" t="s">
        <v>191</v>
      </c>
      <c r="AU183" s="18" t="s">
        <v>80</v>
      </c>
    </row>
    <row r="184" spans="2:47" s="1" customFormat="1" ht="12">
      <c r="B184" s="33"/>
      <c r="D184" s="150" t="s">
        <v>193</v>
      </c>
      <c r="F184" s="151" t="s">
        <v>776</v>
      </c>
      <c r="I184" s="148"/>
      <c r="L184" s="33"/>
      <c r="M184" s="149"/>
      <c r="T184" s="54"/>
      <c r="AT184" s="18" t="s">
        <v>193</v>
      </c>
      <c r="AU184" s="18" t="s">
        <v>80</v>
      </c>
    </row>
    <row r="185" spans="2:65" s="1" customFormat="1" ht="16.5" customHeight="1">
      <c r="B185" s="132"/>
      <c r="C185" s="173" t="s">
        <v>365</v>
      </c>
      <c r="D185" s="173" t="s">
        <v>312</v>
      </c>
      <c r="E185" s="174" t="s">
        <v>777</v>
      </c>
      <c r="F185" s="175" t="s">
        <v>778</v>
      </c>
      <c r="G185" s="176" t="s">
        <v>347</v>
      </c>
      <c r="H185" s="177">
        <v>1</v>
      </c>
      <c r="I185" s="178"/>
      <c r="J185" s="179">
        <f>ROUND(I185*H185,2)</f>
        <v>0</v>
      </c>
      <c r="K185" s="175" t="s">
        <v>189</v>
      </c>
      <c r="L185" s="180"/>
      <c r="M185" s="181" t="s">
        <v>3</v>
      </c>
      <c r="N185" s="182" t="s">
        <v>43</v>
      </c>
      <c r="P185" s="142">
        <f>O185*H185</f>
        <v>0</v>
      </c>
      <c r="Q185" s="142">
        <v>0.054</v>
      </c>
      <c r="R185" s="142">
        <f>Q185*H185</f>
        <v>0.054</v>
      </c>
      <c r="S185" s="142">
        <v>0</v>
      </c>
      <c r="T185" s="143">
        <f>S185*H185</f>
        <v>0</v>
      </c>
      <c r="AR185" s="144" t="s">
        <v>245</v>
      </c>
      <c r="AT185" s="144" t="s">
        <v>312</v>
      </c>
      <c r="AU185" s="144" t="s">
        <v>80</v>
      </c>
      <c r="AY185" s="18" t="s">
        <v>183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8" t="s">
        <v>76</v>
      </c>
      <c r="BK185" s="145">
        <f>ROUND(I185*H185,2)</f>
        <v>0</v>
      </c>
      <c r="BL185" s="18" t="s">
        <v>127</v>
      </c>
      <c r="BM185" s="144" t="s">
        <v>1256</v>
      </c>
    </row>
    <row r="186" spans="2:47" s="1" customFormat="1" ht="12">
      <c r="B186" s="33"/>
      <c r="D186" s="146" t="s">
        <v>191</v>
      </c>
      <c r="F186" s="147" t="s">
        <v>778</v>
      </c>
      <c r="I186" s="148"/>
      <c r="L186" s="33"/>
      <c r="M186" s="149"/>
      <c r="T186" s="54"/>
      <c r="AT186" s="18" t="s">
        <v>191</v>
      </c>
      <c r="AU186" s="18" t="s">
        <v>80</v>
      </c>
    </row>
    <row r="187" spans="2:65" s="1" customFormat="1" ht="16.5" customHeight="1">
      <c r="B187" s="132"/>
      <c r="C187" s="133" t="s">
        <v>371</v>
      </c>
      <c r="D187" s="133" t="s">
        <v>185</v>
      </c>
      <c r="E187" s="134" t="s">
        <v>780</v>
      </c>
      <c r="F187" s="135" t="s">
        <v>781</v>
      </c>
      <c r="G187" s="136" t="s">
        <v>347</v>
      </c>
      <c r="H187" s="137">
        <v>1</v>
      </c>
      <c r="I187" s="138"/>
      <c r="J187" s="139">
        <f>ROUND(I187*H187,2)</f>
        <v>0</v>
      </c>
      <c r="K187" s="135" t="s">
        <v>189</v>
      </c>
      <c r="L187" s="33"/>
      <c r="M187" s="140" t="s">
        <v>3</v>
      </c>
      <c r="N187" s="141" t="s">
        <v>43</v>
      </c>
      <c r="P187" s="142">
        <f>O187*H187</f>
        <v>0</v>
      </c>
      <c r="Q187" s="142">
        <v>0.21734</v>
      </c>
      <c r="R187" s="142">
        <f>Q187*H187</f>
        <v>0.21734</v>
      </c>
      <c r="S187" s="142">
        <v>0</v>
      </c>
      <c r="T187" s="143">
        <f>S187*H187</f>
        <v>0</v>
      </c>
      <c r="AR187" s="144" t="s">
        <v>127</v>
      </c>
      <c r="AT187" s="144" t="s">
        <v>185</v>
      </c>
      <c r="AU187" s="144" t="s">
        <v>80</v>
      </c>
      <c r="AY187" s="18" t="s">
        <v>183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8" t="s">
        <v>76</v>
      </c>
      <c r="BK187" s="145">
        <f>ROUND(I187*H187,2)</f>
        <v>0</v>
      </c>
      <c r="BL187" s="18" t="s">
        <v>127</v>
      </c>
      <c r="BM187" s="144" t="s">
        <v>1257</v>
      </c>
    </row>
    <row r="188" spans="2:47" s="1" customFormat="1" ht="12">
      <c r="B188" s="33"/>
      <c r="D188" s="146" t="s">
        <v>191</v>
      </c>
      <c r="F188" s="147" t="s">
        <v>781</v>
      </c>
      <c r="I188" s="148"/>
      <c r="L188" s="33"/>
      <c r="M188" s="149"/>
      <c r="T188" s="54"/>
      <c r="AT188" s="18" t="s">
        <v>191</v>
      </c>
      <c r="AU188" s="18" t="s">
        <v>80</v>
      </c>
    </row>
    <row r="189" spans="2:47" s="1" customFormat="1" ht="12">
      <c r="B189" s="33"/>
      <c r="D189" s="150" t="s">
        <v>193</v>
      </c>
      <c r="F189" s="151" t="s">
        <v>783</v>
      </c>
      <c r="I189" s="148"/>
      <c r="L189" s="33"/>
      <c r="M189" s="149"/>
      <c r="T189" s="54"/>
      <c r="AT189" s="18" t="s">
        <v>193</v>
      </c>
      <c r="AU189" s="18" t="s">
        <v>80</v>
      </c>
    </row>
    <row r="190" spans="2:65" s="1" customFormat="1" ht="16.5" customHeight="1">
      <c r="B190" s="132"/>
      <c r="C190" s="173" t="s">
        <v>378</v>
      </c>
      <c r="D190" s="173" t="s">
        <v>312</v>
      </c>
      <c r="E190" s="174" t="s">
        <v>784</v>
      </c>
      <c r="F190" s="175" t="s">
        <v>785</v>
      </c>
      <c r="G190" s="176" t="s">
        <v>347</v>
      </c>
      <c r="H190" s="177">
        <v>1</v>
      </c>
      <c r="I190" s="178"/>
      <c r="J190" s="179">
        <f>ROUND(I190*H190,2)</f>
        <v>0</v>
      </c>
      <c r="K190" s="175" t="s">
        <v>189</v>
      </c>
      <c r="L190" s="180"/>
      <c r="M190" s="181" t="s">
        <v>3</v>
      </c>
      <c r="N190" s="182" t="s">
        <v>43</v>
      </c>
      <c r="P190" s="142">
        <f>O190*H190</f>
        <v>0</v>
      </c>
      <c r="Q190" s="142">
        <v>0.027</v>
      </c>
      <c r="R190" s="142">
        <f>Q190*H190</f>
        <v>0.027</v>
      </c>
      <c r="S190" s="142">
        <v>0</v>
      </c>
      <c r="T190" s="143">
        <f>S190*H190</f>
        <v>0</v>
      </c>
      <c r="AR190" s="144" t="s">
        <v>245</v>
      </c>
      <c r="AT190" s="144" t="s">
        <v>312</v>
      </c>
      <c r="AU190" s="144" t="s">
        <v>80</v>
      </c>
      <c r="AY190" s="18" t="s">
        <v>183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8" t="s">
        <v>76</v>
      </c>
      <c r="BK190" s="145">
        <f>ROUND(I190*H190,2)</f>
        <v>0</v>
      </c>
      <c r="BL190" s="18" t="s">
        <v>127</v>
      </c>
      <c r="BM190" s="144" t="s">
        <v>1258</v>
      </c>
    </row>
    <row r="191" spans="2:47" s="1" customFormat="1" ht="12">
      <c r="B191" s="33"/>
      <c r="D191" s="146" t="s">
        <v>191</v>
      </c>
      <c r="F191" s="147" t="s">
        <v>785</v>
      </c>
      <c r="I191" s="148"/>
      <c r="L191" s="33"/>
      <c r="M191" s="149"/>
      <c r="T191" s="54"/>
      <c r="AT191" s="18" t="s">
        <v>191</v>
      </c>
      <c r="AU191" s="18" t="s">
        <v>80</v>
      </c>
    </row>
    <row r="192" spans="2:65" s="1" customFormat="1" ht="16.5" customHeight="1">
      <c r="B192" s="132"/>
      <c r="C192" s="173" t="s">
        <v>384</v>
      </c>
      <c r="D192" s="173" t="s">
        <v>312</v>
      </c>
      <c r="E192" s="174" t="s">
        <v>787</v>
      </c>
      <c r="F192" s="175" t="s">
        <v>788</v>
      </c>
      <c r="G192" s="176" t="s">
        <v>347</v>
      </c>
      <c r="H192" s="177">
        <v>1</v>
      </c>
      <c r="I192" s="178"/>
      <c r="J192" s="179">
        <f>ROUND(I192*H192,2)</f>
        <v>0</v>
      </c>
      <c r="K192" s="175" t="s">
        <v>189</v>
      </c>
      <c r="L192" s="180"/>
      <c r="M192" s="181" t="s">
        <v>3</v>
      </c>
      <c r="N192" s="182" t="s">
        <v>43</v>
      </c>
      <c r="P192" s="142">
        <f>O192*H192</f>
        <v>0</v>
      </c>
      <c r="Q192" s="142">
        <v>0.0506</v>
      </c>
      <c r="R192" s="142">
        <f>Q192*H192</f>
        <v>0.0506</v>
      </c>
      <c r="S192" s="142">
        <v>0</v>
      </c>
      <c r="T192" s="143">
        <f>S192*H192</f>
        <v>0</v>
      </c>
      <c r="AR192" s="144" t="s">
        <v>245</v>
      </c>
      <c r="AT192" s="144" t="s">
        <v>312</v>
      </c>
      <c r="AU192" s="144" t="s">
        <v>80</v>
      </c>
      <c r="AY192" s="18" t="s">
        <v>183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8" t="s">
        <v>76</v>
      </c>
      <c r="BK192" s="145">
        <f>ROUND(I192*H192,2)</f>
        <v>0</v>
      </c>
      <c r="BL192" s="18" t="s">
        <v>127</v>
      </c>
      <c r="BM192" s="144" t="s">
        <v>1259</v>
      </c>
    </row>
    <row r="193" spans="2:47" s="1" customFormat="1" ht="12">
      <c r="B193" s="33"/>
      <c r="D193" s="146" t="s">
        <v>191</v>
      </c>
      <c r="F193" s="147" t="s">
        <v>788</v>
      </c>
      <c r="I193" s="148"/>
      <c r="L193" s="33"/>
      <c r="M193" s="149"/>
      <c r="T193" s="54"/>
      <c r="AT193" s="18" t="s">
        <v>191</v>
      </c>
      <c r="AU193" s="18" t="s">
        <v>80</v>
      </c>
    </row>
    <row r="194" spans="2:65" s="1" customFormat="1" ht="16.5" customHeight="1">
      <c r="B194" s="132"/>
      <c r="C194" s="173" t="s">
        <v>389</v>
      </c>
      <c r="D194" s="173" t="s">
        <v>312</v>
      </c>
      <c r="E194" s="174" t="s">
        <v>790</v>
      </c>
      <c r="F194" s="175" t="s">
        <v>791</v>
      </c>
      <c r="G194" s="176" t="s">
        <v>347</v>
      </c>
      <c r="H194" s="177">
        <v>1</v>
      </c>
      <c r="I194" s="178"/>
      <c r="J194" s="179">
        <f>ROUND(I194*H194,2)</f>
        <v>0</v>
      </c>
      <c r="K194" s="175" t="s">
        <v>189</v>
      </c>
      <c r="L194" s="180"/>
      <c r="M194" s="181" t="s">
        <v>3</v>
      </c>
      <c r="N194" s="182" t="s">
        <v>43</v>
      </c>
      <c r="P194" s="142">
        <f>O194*H194</f>
        <v>0</v>
      </c>
      <c r="Q194" s="142">
        <v>0.003</v>
      </c>
      <c r="R194" s="142">
        <f>Q194*H194</f>
        <v>0.003</v>
      </c>
      <c r="S194" s="142">
        <v>0</v>
      </c>
      <c r="T194" s="143">
        <f>S194*H194</f>
        <v>0</v>
      </c>
      <c r="AR194" s="144" t="s">
        <v>245</v>
      </c>
      <c r="AT194" s="144" t="s">
        <v>312</v>
      </c>
      <c r="AU194" s="144" t="s">
        <v>80</v>
      </c>
      <c r="AY194" s="18" t="s">
        <v>183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8" t="s">
        <v>76</v>
      </c>
      <c r="BK194" s="145">
        <f>ROUND(I194*H194,2)</f>
        <v>0</v>
      </c>
      <c r="BL194" s="18" t="s">
        <v>127</v>
      </c>
      <c r="BM194" s="144" t="s">
        <v>1260</v>
      </c>
    </row>
    <row r="195" spans="2:47" s="1" customFormat="1" ht="12">
      <c r="B195" s="33"/>
      <c r="D195" s="146" t="s">
        <v>191</v>
      </c>
      <c r="F195" s="147" t="s">
        <v>791</v>
      </c>
      <c r="I195" s="148"/>
      <c r="L195" s="33"/>
      <c r="M195" s="149"/>
      <c r="T195" s="54"/>
      <c r="AT195" s="18" t="s">
        <v>191</v>
      </c>
      <c r="AU195" s="18" t="s">
        <v>80</v>
      </c>
    </row>
    <row r="196" spans="2:65" s="1" customFormat="1" ht="16.5" customHeight="1">
      <c r="B196" s="132"/>
      <c r="C196" s="133" t="s">
        <v>397</v>
      </c>
      <c r="D196" s="133" t="s">
        <v>185</v>
      </c>
      <c r="E196" s="134" t="s">
        <v>793</v>
      </c>
      <c r="F196" s="135" t="s">
        <v>794</v>
      </c>
      <c r="G196" s="136" t="s">
        <v>347</v>
      </c>
      <c r="H196" s="137">
        <v>1</v>
      </c>
      <c r="I196" s="138"/>
      <c r="J196" s="139">
        <f>ROUND(I196*H196,2)</f>
        <v>0</v>
      </c>
      <c r="K196" s="135" t="s">
        <v>189</v>
      </c>
      <c r="L196" s="33"/>
      <c r="M196" s="140" t="s">
        <v>3</v>
      </c>
      <c r="N196" s="141" t="s">
        <v>43</v>
      </c>
      <c r="P196" s="142">
        <f>O196*H196</f>
        <v>0</v>
      </c>
      <c r="Q196" s="142">
        <v>0</v>
      </c>
      <c r="R196" s="142">
        <f>Q196*H196</f>
        <v>0</v>
      </c>
      <c r="S196" s="142">
        <v>0.2</v>
      </c>
      <c r="T196" s="143">
        <f>S196*H196</f>
        <v>0.2</v>
      </c>
      <c r="AR196" s="144" t="s">
        <v>127</v>
      </c>
      <c r="AT196" s="144" t="s">
        <v>185</v>
      </c>
      <c r="AU196" s="144" t="s">
        <v>80</v>
      </c>
      <c r="AY196" s="18" t="s">
        <v>183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8" t="s">
        <v>76</v>
      </c>
      <c r="BK196" s="145">
        <f>ROUND(I196*H196,2)</f>
        <v>0</v>
      </c>
      <c r="BL196" s="18" t="s">
        <v>127</v>
      </c>
      <c r="BM196" s="144" t="s">
        <v>1261</v>
      </c>
    </row>
    <row r="197" spans="2:47" s="1" customFormat="1" ht="12">
      <c r="B197" s="33"/>
      <c r="D197" s="146" t="s">
        <v>191</v>
      </c>
      <c r="F197" s="147" t="s">
        <v>796</v>
      </c>
      <c r="I197" s="148"/>
      <c r="L197" s="33"/>
      <c r="M197" s="149"/>
      <c r="T197" s="54"/>
      <c r="AT197" s="18" t="s">
        <v>191</v>
      </c>
      <c r="AU197" s="18" t="s">
        <v>80</v>
      </c>
    </row>
    <row r="198" spans="2:47" s="1" customFormat="1" ht="12">
      <c r="B198" s="33"/>
      <c r="D198" s="150" t="s">
        <v>193</v>
      </c>
      <c r="F198" s="151" t="s">
        <v>797</v>
      </c>
      <c r="I198" s="148"/>
      <c r="L198" s="33"/>
      <c r="M198" s="149"/>
      <c r="T198" s="54"/>
      <c r="AT198" s="18" t="s">
        <v>193</v>
      </c>
      <c r="AU198" s="18" t="s">
        <v>80</v>
      </c>
    </row>
    <row r="199" spans="2:63" s="11" customFormat="1" ht="22.9" customHeight="1">
      <c r="B199" s="120"/>
      <c r="D199" s="121" t="s">
        <v>71</v>
      </c>
      <c r="E199" s="130" t="s">
        <v>254</v>
      </c>
      <c r="F199" s="130" t="s">
        <v>433</v>
      </c>
      <c r="I199" s="123"/>
      <c r="J199" s="131">
        <f>BK199</f>
        <v>0</v>
      </c>
      <c r="L199" s="120"/>
      <c r="M199" s="125"/>
      <c r="P199" s="126">
        <f>SUM(P200:P202)</f>
        <v>0</v>
      </c>
      <c r="R199" s="126">
        <f>SUM(R200:R202)</f>
        <v>3.7009</v>
      </c>
      <c r="T199" s="127">
        <f>SUM(T200:T202)</f>
        <v>0</v>
      </c>
      <c r="AR199" s="121" t="s">
        <v>76</v>
      </c>
      <c r="AT199" s="128" t="s">
        <v>71</v>
      </c>
      <c r="AU199" s="128" t="s">
        <v>76</v>
      </c>
      <c r="AY199" s="121" t="s">
        <v>183</v>
      </c>
      <c r="BK199" s="129">
        <f>SUM(BK200:BK202)</f>
        <v>0</v>
      </c>
    </row>
    <row r="200" spans="2:65" s="1" customFormat="1" ht="16.5" customHeight="1">
      <c r="B200" s="132"/>
      <c r="C200" s="133" t="s">
        <v>402</v>
      </c>
      <c r="D200" s="133" t="s">
        <v>185</v>
      </c>
      <c r="E200" s="134" t="s">
        <v>1107</v>
      </c>
      <c r="F200" s="135" t="s">
        <v>1108</v>
      </c>
      <c r="G200" s="136" t="s">
        <v>248</v>
      </c>
      <c r="H200" s="137">
        <v>8.5</v>
      </c>
      <c r="I200" s="138"/>
      <c r="J200" s="139">
        <f>ROUND(I200*H200,2)</f>
        <v>0</v>
      </c>
      <c r="K200" s="135" t="s">
        <v>189</v>
      </c>
      <c r="L200" s="33"/>
      <c r="M200" s="140" t="s">
        <v>3</v>
      </c>
      <c r="N200" s="141" t="s">
        <v>43</v>
      </c>
      <c r="P200" s="142">
        <f>O200*H200</f>
        <v>0</v>
      </c>
      <c r="Q200" s="142">
        <v>0.4354</v>
      </c>
      <c r="R200" s="142">
        <f>Q200*H200</f>
        <v>3.7009</v>
      </c>
      <c r="S200" s="142">
        <v>0</v>
      </c>
      <c r="T200" s="143">
        <f>S200*H200</f>
        <v>0</v>
      </c>
      <c r="AR200" s="144" t="s">
        <v>127</v>
      </c>
      <c r="AT200" s="144" t="s">
        <v>185</v>
      </c>
      <c r="AU200" s="144" t="s">
        <v>80</v>
      </c>
      <c r="AY200" s="18" t="s">
        <v>183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8" t="s">
        <v>76</v>
      </c>
      <c r="BK200" s="145">
        <f>ROUND(I200*H200,2)</f>
        <v>0</v>
      </c>
      <c r="BL200" s="18" t="s">
        <v>127</v>
      </c>
      <c r="BM200" s="144" t="s">
        <v>1109</v>
      </c>
    </row>
    <row r="201" spans="2:47" s="1" customFormat="1" ht="12">
      <c r="B201" s="33"/>
      <c r="D201" s="146" t="s">
        <v>191</v>
      </c>
      <c r="F201" s="147" t="s">
        <v>1110</v>
      </c>
      <c r="I201" s="148"/>
      <c r="L201" s="33"/>
      <c r="M201" s="149"/>
      <c r="T201" s="54"/>
      <c r="AT201" s="18" t="s">
        <v>191</v>
      </c>
      <c r="AU201" s="18" t="s">
        <v>80</v>
      </c>
    </row>
    <row r="202" spans="2:47" s="1" customFormat="1" ht="12">
      <c r="B202" s="33"/>
      <c r="D202" s="150" t="s">
        <v>193</v>
      </c>
      <c r="F202" s="151" t="s">
        <v>1111</v>
      </c>
      <c r="I202" s="148"/>
      <c r="L202" s="33"/>
      <c r="M202" s="149"/>
      <c r="T202" s="54"/>
      <c r="AT202" s="18" t="s">
        <v>193</v>
      </c>
      <c r="AU202" s="18" t="s">
        <v>80</v>
      </c>
    </row>
    <row r="203" spans="2:63" s="11" customFormat="1" ht="22.9" customHeight="1">
      <c r="B203" s="120"/>
      <c r="D203" s="121" t="s">
        <v>71</v>
      </c>
      <c r="E203" s="130" t="s">
        <v>492</v>
      </c>
      <c r="F203" s="130" t="s">
        <v>493</v>
      </c>
      <c r="I203" s="123"/>
      <c r="J203" s="131">
        <f>BK203</f>
        <v>0</v>
      </c>
      <c r="L203" s="120"/>
      <c r="M203" s="125"/>
      <c r="P203" s="126">
        <f>SUM(P204:P222)</f>
        <v>0</v>
      </c>
      <c r="R203" s="126">
        <f>SUM(R204:R222)</f>
        <v>0</v>
      </c>
      <c r="T203" s="127">
        <f>SUM(T204:T222)</f>
        <v>0</v>
      </c>
      <c r="AR203" s="121" t="s">
        <v>76</v>
      </c>
      <c r="AT203" s="128" t="s">
        <v>71</v>
      </c>
      <c r="AU203" s="128" t="s">
        <v>76</v>
      </c>
      <c r="AY203" s="121" t="s">
        <v>183</v>
      </c>
      <c r="BK203" s="129">
        <f>SUM(BK204:BK222)</f>
        <v>0</v>
      </c>
    </row>
    <row r="204" spans="2:65" s="1" customFormat="1" ht="16.5" customHeight="1">
      <c r="B204" s="132"/>
      <c r="C204" s="133" t="s">
        <v>408</v>
      </c>
      <c r="D204" s="133" t="s">
        <v>185</v>
      </c>
      <c r="E204" s="134" t="s">
        <v>495</v>
      </c>
      <c r="F204" s="135" t="s">
        <v>496</v>
      </c>
      <c r="G204" s="136" t="s">
        <v>295</v>
      </c>
      <c r="H204" s="137">
        <v>1.25</v>
      </c>
      <c r="I204" s="138"/>
      <c r="J204" s="139">
        <f>ROUND(I204*H204,2)</f>
        <v>0</v>
      </c>
      <c r="K204" s="135" t="s">
        <v>189</v>
      </c>
      <c r="L204" s="33"/>
      <c r="M204" s="140" t="s">
        <v>3</v>
      </c>
      <c r="N204" s="141" t="s">
        <v>43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127</v>
      </c>
      <c r="AT204" s="144" t="s">
        <v>185</v>
      </c>
      <c r="AU204" s="144" t="s">
        <v>80</v>
      </c>
      <c r="AY204" s="18" t="s">
        <v>183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8" t="s">
        <v>76</v>
      </c>
      <c r="BK204" s="145">
        <f>ROUND(I204*H204,2)</f>
        <v>0</v>
      </c>
      <c r="BL204" s="18" t="s">
        <v>127</v>
      </c>
      <c r="BM204" s="144" t="s">
        <v>1262</v>
      </c>
    </row>
    <row r="205" spans="2:47" s="1" customFormat="1" ht="12">
      <c r="B205" s="33"/>
      <c r="D205" s="146" t="s">
        <v>191</v>
      </c>
      <c r="F205" s="147" t="s">
        <v>498</v>
      </c>
      <c r="I205" s="148"/>
      <c r="L205" s="33"/>
      <c r="M205" s="149"/>
      <c r="T205" s="54"/>
      <c r="AT205" s="18" t="s">
        <v>191</v>
      </c>
      <c r="AU205" s="18" t="s">
        <v>80</v>
      </c>
    </row>
    <row r="206" spans="2:47" s="1" customFormat="1" ht="12">
      <c r="B206" s="33"/>
      <c r="D206" s="150" t="s">
        <v>193</v>
      </c>
      <c r="F206" s="151" t="s">
        <v>499</v>
      </c>
      <c r="I206" s="148"/>
      <c r="L206" s="33"/>
      <c r="M206" s="149"/>
      <c r="T206" s="54"/>
      <c r="AT206" s="18" t="s">
        <v>193</v>
      </c>
      <c r="AU206" s="18" t="s">
        <v>80</v>
      </c>
    </row>
    <row r="207" spans="2:51" s="12" customFormat="1" ht="12">
      <c r="B207" s="153"/>
      <c r="D207" s="146" t="s">
        <v>197</v>
      </c>
      <c r="E207" s="154" t="s">
        <v>3</v>
      </c>
      <c r="F207" s="155" t="s">
        <v>500</v>
      </c>
      <c r="H207" s="154" t="s">
        <v>3</v>
      </c>
      <c r="I207" s="156"/>
      <c r="L207" s="153"/>
      <c r="M207" s="157"/>
      <c r="T207" s="158"/>
      <c r="AT207" s="154" t="s">
        <v>197</v>
      </c>
      <c r="AU207" s="154" t="s">
        <v>80</v>
      </c>
      <c r="AV207" s="12" t="s">
        <v>76</v>
      </c>
      <c r="AW207" s="12" t="s">
        <v>31</v>
      </c>
      <c r="AX207" s="12" t="s">
        <v>72</v>
      </c>
      <c r="AY207" s="154" t="s">
        <v>183</v>
      </c>
    </row>
    <row r="208" spans="2:51" s="13" customFormat="1" ht="12">
      <c r="B208" s="159"/>
      <c r="D208" s="146" t="s">
        <v>197</v>
      </c>
      <c r="E208" s="160" t="s">
        <v>3</v>
      </c>
      <c r="F208" s="161" t="s">
        <v>1263</v>
      </c>
      <c r="H208" s="162">
        <v>1.25</v>
      </c>
      <c r="I208" s="163"/>
      <c r="L208" s="159"/>
      <c r="M208" s="164"/>
      <c r="T208" s="165"/>
      <c r="AT208" s="160" t="s">
        <v>197</v>
      </c>
      <c r="AU208" s="160" t="s">
        <v>80</v>
      </c>
      <c r="AV208" s="13" t="s">
        <v>80</v>
      </c>
      <c r="AW208" s="13" t="s">
        <v>31</v>
      </c>
      <c r="AX208" s="13" t="s">
        <v>76</v>
      </c>
      <c r="AY208" s="160" t="s">
        <v>183</v>
      </c>
    </row>
    <row r="209" spans="2:65" s="1" customFormat="1" ht="16.5" customHeight="1">
      <c r="B209" s="132"/>
      <c r="C209" s="133" t="s">
        <v>413</v>
      </c>
      <c r="D209" s="133" t="s">
        <v>185</v>
      </c>
      <c r="E209" s="134" t="s">
        <v>800</v>
      </c>
      <c r="F209" s="135" t="s">
        <v>801</v>
      </c>
      <c r="G209" s="136" t="s">
        <v>295</v>
      </c>
      <c r="H209" s="137">
        <v>1.45</v>
      </c>
      <c r="I209" s="138"/>
      <c r="J209" s="139">
        <f>ROUND(I209*H209,2)</f>
        <v>0</v>
      </c>
      <c r="K209" s="135" t="s">
        <v>189</v>
      </c>
      <c r="L209" s="33"/>
      <c r="M209" s="140" t="s">
        <v>3</v>
      </c>
      <c r="N209" s="141" t="s">
        <v>43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127</v>
      </c>
      <c r="AT209" s="144" t="s">
        <v>185</v>
      </c>
      <c r="AU209" s="144" t="s">
        <v>80</v>
      </c>
      <c r="AY209" s="18" t="s">
        <v>183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8" t="s">
        <v>76</v>
      </c>
      <c r="BK209" s="145">
        <f>ROUND(I209*H209,2)</f>
        <v>0</v>
      </c>
      <c r="BL209" s="18" t="s">
        <v>127</v>
      </c>
      <c r="BM209" s="144" t="s">
        <v>1264</v>
      </c>
    </row>
    <row r="210" spans="2:47" s="1" customFormat="1" ht="12">
      <c r="B210" s="33"/>
      <c r="D210" s="146" t="s">
        <v>191</v>
      </c>
      <c r="F210" s="147" t="s">
        <v>803</v>
      </c>
      <c r="I210" s="148"/>
      <c r="L210" s="33"/>
      <c r="M210" s="149"/>
      <c r="T210" s="54"/>
      <c r="AT210" s="18" t="s">
        <v>191</v>
      </c>
      <c r="AU210" s="18" t="s">
        <v>80</v>
      </c>
    </row>
    <row r="211" spans="2:47" s="1" customFormat="1" ht="12">
      <c r="B211" s="33"/>
      <c r="D211" s="150" t="s">
        <v>193</v>
      </c>
      <c r="F211" s="151" t="s">
        <v>804</v>
      </c>
      <c r="I211" s="148"/>
      <c r="L211" s="33"/>
      <c r="M211" s="149"/>
      <c r="T211" s="54"/>
      <c r="AT211" s="18" t="s">
        <v>193</v>
      </c>
      <c r="AU211" s="18" t="s">
        <v>80</v>
      </c>
    </row>
    <row r="212" spans="2:65" s="1" customFormat="1" ht="16.5" customHeight="1">
      <c r="B212" s="132"/>
      <c r="C212" s="133" t="s">
        <v>418</v>
      </c>
      <c r="D212" s="133" t="s">
        <v>185</v>
      </c>
      <c r="E212" s="134" t="s">
        <v>805</v>
      </c>
      <c r="F212" s="135" t="s">
        <v>806</v>
      </c>
      <c r="G212" s="136" t="s">
        <v>295</v>
      </c>
      <c r="H212" s="137">
        <v>7.8</v>
      </c>
      <c r="I212" s="138"/>
      <c r="J212" s="139">
        <f>ROUND(I212*H212,2)</f>
        <v>0</v>
      </c>
      <c r="K212" s="135" t="s">
        <v>189</v>
      </c>
      <c r="L212" s="33"/>
      <c r="M212" s="140" t="s">
        <v>3</v>
      </c>
      <c r="N212" s="141" t="s">
        <v>43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44" t="s">
        <v>127</v>
      </c>
      <c r="AT212" s="144" t="s">
        <v>185</v>
      </c>
      <c r="AU212" s="144" t="s">
        <v>80</v>
      </c>
      <c r="AY212" s="18" t="s">
        <v>183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8" t="s">
        <v>76</v>
      </c>
      <c r="BK212" s="145">
        <f>ROUND(I212*H212,2)</f>
        <v>0</v>
      </c>
      <c r="BL212" s="18" t="s">
        <v>127</v>
      </c>
      <c r="BM212" s="144" t="s">
        <v>1265</v>
      </c>
    </row>
    <row r="213" spans="2:47" s="1" customFormat="1" ht="19.5">
      <c r="B213" s="33"/>
      <c r="D213" s="146" t="s">
        <v>191</v>
      </c>
      <c r="F213" s="147" t="s">
        <v>808</v>
      </c>
      <c r="I213" s="148"/>
      <c r="L213" s="33"/>
      <c r="M213" s="149"/>
      <c r="T213" s="54"/>
      <c r="AT213" s="18" t="s">
        <v>191</v>
      </c>
      <c r="AU213" s="18" t="s">
        <v>80</v>
      </c>
    </row>
    <row r="214" spans="2:47" s="1" customFormat="1" ht="12">
      <c r="B214" s="33"/>
      <c r="D214" s="150" t="s">
        <v>193</v>
      </c>
      <c r="F214" s="151" t="s">
        <v>809</v>
      </c>
      <c r="I214" s="148"/>
      <c r="L214" s="33"/>
      <c r="M214" s="149"/>
      <c r="T214" s="54"/>
      <c r="AT214" s="18" t="s">
        <v>193</v>
      </c>
      <c r="AU214" s="18" t="s">
        <v>80</v>
      </c>
    </row>
    <row r="215" spans="2:51" s="12" customFormat="1" ht="12">
      <c r="B215" s="153"/>
      <c r="D215" s="146" t="s">
        <v>197</v>
      </c>
      <c r="E215" s="154" t="s">
        <v>3</v>
      </c>
      <c r="F215" s="155" t="s">
        <v>1266</v>
      </c>
      <c r="H215" s="154" t="s">
        <v>3</v>
      </c>
      <c r="I215" s="156"/>
      <c r="L215" s="153"/>
      <c r="M215" s="157"/>
      <c r="T215" s="158"/>
      <c r="AT215" s="154" t="s">
        <v>197</v>
      </c>
      <c r="AU215" s="154" t="s">
        <v>80</v>
      </c>
      <c r="AV215" s="12" t="s">
        <v>76</v>
      </c>
      <c r="AW215" s="12" t="s">
        <v>31</v>
      </c>
      <c r="AX215" s="12" t="s">
        <v>72</v>
      </c>
      <c r="AY215" s="154" t="s">
        <v>183</v>
      </c>
    </row>
    <row r="216" spans="2:51" s="13" customFormat="1" ht="12">
      <c r="B216" s="159"/>
      <c r="D216" s="146" t="s">
        <v>197</v>
      </c>
      <c r="E216" s="160" t="s">
        <v>3</v>
      </c>
      <c r="F216" s="161" t="s">
        <v>1267</v>
      </c>
      <c r="H216" s="162">
        <v>5</v>
      </c>
      <c r="I216" s="163"/>
      <c r="L216" s="159"/>
      <c r="M216" s="164"/>
      <c r="T216" s="165"/>
      <c r="AT216" s="160" t="s">
        <v>197</v>
      </c>
      <c r="AU216" s="160" t="s">
        <v>80</v>
      </c>
      <c r="AV216" s="13" t="s">
        <v>80</v>
      </c>
      <c r="AW216" s="13" t="s">
        <v>31</v>
      </c>
      <c r="AX216" s="13" t="s">
        <v>72</v>
      </c>
      <c r="AY216" s="160" t="s">
        <v>183</v>
      </c>
    </row>
    <row r="217" spans="2:51" s="12" customFormat="1" ht="12">
      <c r="B217" s="153"/>
      <c r="D217" s="146" t="s">
        <v>197</v>
      </c>
      <c r="E217" s="154" t="s">
        <v>3</v>
      </c>
      <c r="F217" s="155" t="s">
        <v>1268</v>
      </c>
      <c r="H217" s="154" t="s">
        <v>3</v>
      </c>
      <c r="I217" s="156"/>
      <c r="L217" s="153"/>
      <c r="M217" s="157"/>
      <c r="T217" s="158"/>
      <c r="AT217" s="154" t="s">
        <v>197</v>
      </c>
      <c r="AU217" s="154" t="s">
        <v>80</v>
      </c>
      <c r="AV217" s="12" t="s">
        <v>76</v>
      </c>
      <c r="AW217" s="12" t="s">
        <v>31</v>
      </c>
      <c r="AX217" s="12" t="s">
        <v>72</v>
      </c>
      <c r="AY217" s="154" t="s">
        <v>183</v>
      </c>
    </row>
    <row r="218" spans="2:51" s="13" customFormat="1" ht="12">
      <c r="B218" s="159"/>
      <c r="D218" s="146" t="s">
        <v>197</v>
      </c>
      <c r="E218" s="160" t="s">
        <v>3</v>
      </c>
      <c r="F218" s="161" t="s">
        <v>1269</v>
      </c>
      <c r="H218" s="162">
        <v>2.8</v>
      </c>
      <c r="I218" s="163"/>
      <c r="L218" s="159"/>
      <c r="M218" s="164"/>
      <c r="T218" s="165"/>
      <c r="AT218" s="160" t="s">
        <v>197</v>
      </c>
      <c r="AU218" s="160" t="s">
        <v>80</v>
      </c>
      <c r="AV218" s="13" t="s">
        <v>80</v>
      </c>
      <c r="AW218" s="13" t="s">
        <v>31</v>
      </c>
      <c r="AX218" s="13" t="s">
        <v>72</v>
      </c>
      <c r="AY218" s="160" t="s">
        <v>183</v>
      </c>
    </row>
    <row r="219" spans="2:51" s="14" customFormat="1" ht="12">
      <c r="B219" s="166"/>
      <c r="D219" s="146" t="s">
        <v>197</v>
      </c>
      <c r="E219" s="167" t="s">
        <v>3</v>
      </c>
      <c r="F219" s="168" t="s">
        <v>226</v>
      </c>
      <c r="H219" s="169">
        <v>7.8</v>
      </c>
      <c r="I219" s="170"/>
      <c r="L219" s="166"/>
      <c r="M219" s="171"/>
      <c r="T219" s="172"/>
      <c r="AT219" s="167" t="s">
        <v>197</v>
      </c>
      <c r="AU219" s="167" t="s">
        <v>80</v>
      </c>
      <c r="AV219" s="14" t="s">
        <v>127</v>
      </c>
      <c r="AW219" s="14" t="s">
        <v>31</v>
      </c>
      <c r="AX219" s="14" t="s">
        <v>76</v>
      </c>
      <c r="AY219" s="167" t="s">
        <v>183</v>
      </c>
    </row>
    <row r="220" spans="2:65" s="1" customFormat="1" ht="24.2" customHeight="1">
      <c r="B220" s="132"/>
      <c r="C220" s="133" t="s">
        <v>423</v>
      </c>
      <c r="D220" s="133" t="s">
        <v>185</v>
      </c>
      <c r="E220" s="134" t="s">
        <v>813</v>
      </c>
      <c r="F220" s="135" t="s">
        <v>814</v>
      </c>
      <c r="G220" s="136" t="s">
        <v>295</v>
      </c>
      <c r="H220" s="137">
        <v>0.2</v>
      </c>
      <c r="I220" s="138"/>
      <c r="J220" s="139">
        <f>ROUND(I220*H220,2)</f>
        <v>0</v>
      </c>
      <c r="K220" s="135" t="s">
        <v>189</v>
      </c>
      <c r="L220" s="33"/>
      <c r="M220" s="140" t="s">
        <v>3</v>
      </c>
      <c r="N220" s="141" t="s">
        <v>43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44" t="s">
        <v>127</v>
      </c>
      <c r="AT220" s="144" t="s">
        <v>185</v>
      </c>
      <c r="AU220" s="144" t="s">
        <v>80</v>
      </c>
      <c r="AY220" s="18" t="s">
        <v>183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8" t="s">
        <v>76</v>
      </c>
      <c r="BK220" s="145">
        <f>ROUND(I220*H220,2)</f>
        <v>0</v>
      </c>
      <c r="BL220" s="18" t="s">
        <v>127</v>
      </c>
      <c r="BM220" s="144" t="s">
        <v>1270</v>
      </c>
    </row>
    <row r="221" spans="2:47" s="1" customFormat="1" ht="19.5">
      <c r="B221" s="33"/>
      <c r="D221" s="146" t="s">
        <v>191</v>
      </c>
      <c r="F221" s="147" t="s">
        <v>816</v>
      </c>
      <c r="I221" s="148"/>
      <c r="L221" s="33"/>
      <c r="M221" s="149"/>
      <c r="T221" s="54"/>
      <c r="AT221" s="18" t="s">
        <v>191</v>
      </c>
      <c r="AU221" s="18" t="s">
        <v>80</v>
      </c>
    </row>
    <row r="222" spans="2:47" s="1" customFormat="1" ht="12">
      <c r="B222" s="33"/>
      <c r="D222" s="150" t="s">
        <v>193</v>
      </c>
      <c r="F222" s="151" t="s">
        <v>817</v>
      </c>
      <c r="I222" s="148"/>
      <c r="L222" s="33"/>
      <c r="M222" s="149"/>
      <c r="T222" s="54"/>
      <c r="AT222" s="18" t="s">
        <v>193</v>
      </c>
      <c r="AU222" s="18" t="s">
        <v>80</v>
      </c>
    </row>
    <row r="223" spans="2:63" s="11" customFormat="1" ht="22.9" customHeight="1">
      <c r="B223" s="120"/>
      <c r="D223" s="121" t="s">
        <v>71</v>
      </c>
      <c r="E223" s="130" t="s">
        <v>560</v>
      </c>
      <c r="F223" s="130" t="s">
        <v>561</v>
      </c>
      <c r="I223" s="123"/>
      <c r="J223" s="131">
        <f>BK223</f>
        <v>0</v>
      </c>
      <c r="L223" s="120"/>
      <c r="M223" s="125"/>
      <c r="P223" s="126">
        <f>SUM(P224:P226)</f>
        <v>0</v>
      </c>
      <c r="R223" s="126">
        <f>SUM(R224:R226)</f>
        <v>0</v>
      </c>
      <c r="T223" s="127">
        <f>SUM(T224:T226)</f>
        <v>0</v>
      </c>
      <c r="AR223" s="121" t="s">
        <v>76</v>
      </c>
      <c r="AT223" s="128" t="s">
        <v>71</v>
      </c>
      <c r="AU223" s="128" t="s">
        <v>76</v>
      </c>
      <c r="AY223" s="121" t="s">
        <v>183</v>
      </c>
      <c r="BK223" s="129">
        <f>SUM(BK224:BK226)</f>
        <v>0</v>
      </c>
    </row>
    <row r="224" spans="2:65" s="1" customFormat="1" ht="16.5" customHeight="1">
      <c r="B224" s="132"/>
      <c r="C224" s="133" t="s">
        <v>428</v>
      </c>
      <c r="D224" s="133" t="s">
        <v>185</v>
      </c>
      <c r="E224" s="134" t="s">
        <v>818</v>
      </c>
      <c r="F224" s="135" t="s">
        <v>819</v>
      </c>
      <c r="G224" s="136" t="s">
        <v>295</v>
      </c>
      <c r="H224" s="137">
        <v>11.552</v>
      </c>
      <c r="I224" s="138"/>
      <c r="J224" s="139">
        <f>ROUND(I224*H224,2)</f>
        <v>0</v>
      </c>
      <c r="K224" s="135" t="s">
        <v>189</v>
      </c>
      <c r="L224" s="33"/>
      <c r="M224" s="140" t="s">
        <v>3</v>
      </c>
      <c r="N224" s="141" t="s">
        <v>43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4" t="s">
        <v>127</v>
      </c>
      <c r="AT224" s="144" t="s">
        <v>185</v>
      </c>
      <c r="AU224" s="144" t="s">
        <v>80</v>
      </c>
      <c r="AY224" s="18" t="s">
        <v>183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8" t="s">
        <v>76</v>
      </c>
      <c r="BK224" s="145">
        <f>ROUND(I224*H224,2)</f>
        <v>0</v>
      </c>
      <c r="BL224" s="18" t="s">
        <v>127</v>
      </c>
      <c r="BM224" s="144" t="s">
        <v>1112</v>
      </c>
    </row>
    <row r="225" spans="2:47" s="1" customFormat="1" ht="19.5">
      <c r="B225" s="33"/>
      <c r="D225" s="146" t="s">
        <v>191</v>
      </c>
      <c r="F225" s="147" t="s">
        <v>821</v>
      </c>
      <c r="I225" s="148"/>
      <c r="L225" s="33"/>
      <c r="M225" s="149"/>
      <c r="T225" s="54"/>
      <c r="AT225" s="18" t="s">
        <v>191</v>
      </c>
      <c r="AU225" s="18" t="s">
        <v>80</v>
      </c>
    </row>
    <row r="226" spans="2:47" s="1" customFormat="1" ht="12">
      <c r="B226" s="33"/>
      <c r="D226" s="150" t="s">
        <v>193</v>
      </c>
      <c r="F226" s="151" t="s">
        <v>822</v>
      </c>
      <c r="I226" s="148"/>
      <c r="L226" s="33"/>
      <c r="M226" s="190"/>
      <c r="N226" s="191"/>
      <c r="O226" s="191"/>
      <c r="P226" s="191"/>
      <c r="Q226" s="191"/>
      <c r="R226" s="191"/>
      <c r="S226" s="191"/>
      <c r="T226" s="192"/>
      <c r="AT226" s="18" t="s">
        <v>193</v>
      </c>
      <c r="AU226" s="18" t="s">
        <v>80</v>
      </c>
    </row>
    <row r="227" spans="2:12" s="1" customFormat="1" ht="6.95" customHeight="1"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33"/>
    </row>
  </sheetData>
  <autoFilter ref="C92:K226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8" r:id="rId1" display="https://podminky.urs.cz/item/CS_URS_2022_02/132254101"/>
    <hyperlink ref="F102" r:id="rId2" display="https://podminky.urs.cz/item/CS_URS_2022_02/139911121"/>
    <hyperlink ref="F107" r:id="rId3" display="https://podminky.urs.cz/item/CS_URS_2022_02/151101101"/>
    <hyperlink ref="F111" r:id="rId4" display="https://podminky.urs.cz/item/CS_URS_2022_02/151101111"/>
    <hyperlink ref="F114" r:id="rId5" display="https://podminky.urs.cz/item/CS_URS_2022_02/162751117"/>
    <hyperlink ref="F117" r:id="rId6" display="https://podminky.urs.cz/item/CS_URS_2022_02/162751119"/>
    <hyperlink ref="F121" r:id="rId7" display="https://podminky.urs.cz/item/CS_URS_2022_02/171201231"/>
    <hyperlink ref="F125" r:id="rId8" display="https://podminky.urs.cz/item/CS_URS_2022_02/171251201"/>
    <hyperlink ref="F129" r:id="rId9" display="https://podminky.urs.cz/item/CS_URS_2022_02/174151101"/>
    <hyperlink ref="F133" r:id="rId10" display="https://podminky.urs.cz/item/CS_URS_2022_02/175151101"/>
    <hyperlink ref="F141" r:id="rId11" display="https://podminky.urs.cz/item/CS_URS_2022_02/451573111"/>
    <hyperlink ref="F146" r:id="rId12" display="https://podminky.urs.cz/item/CS_URS_2022_02/566901132"/>
    <hyperlink ref="F151" r:id="rId13" display="https://podminky.urs.cz/item/CS_URS_2022_02/566901161"/>
    <hyperlink ref="F156" r:id="rId14" display="https://podminky.urs.cz/item/CS_URS_2022_02/572340111"/>
    <hyperlink ref="F161" r:id="rId15" display="https://podminky.urs.cz/item/CS_URS_2022_02/573111113"/>
    <hyperlink ref="F164" r:id="rId16" display="https://podminky.urs.cz/item/CS_URS_2022_02/573231108"/>
    <hyperlink ref="F168" r:id="rId17" display="https://podminky.urs.cz/item/CS_URS_2022_02/871315221"/>
    <hyperlink ref="F171" r:id="rId18" display="https://podminky.urs.cz/item/CS_URS_2022_02/892351111"/>
    <hyperlink ref="F174" r:id="rId19" display="https://podminky.urs.cz/item/CS_URS_2022_02/895941301"/>
    <hyperlink ref="F179" r:id="rId20" display="https://podminky.urs.cz/item/CS_URS_2022_02/895941314"/>
    <hyperlink ref="F184" r:id="rId21" display="https://podminky.urs.cz/item/CS_URS_2022_02/895941322"/>
    <hyperlink ref="F189" r:id="rId22" display="https://podminky.urs.cz/item/CS_URS_2022_02/899204112"/>
    <hyperlink ref="F198" r:id="rId23" display="https://podminky.urs.cz/item/CS_URS_2022_02/899204211"/>
    <hyperlink ref="F202" r:id="rId24" display="https://podminky.urs.cz/item/CS_URS_2022_02/935932418"/>
    <hyperlink ref="F206" r:id="rId25" display="https://podminky.urs.cz/item/CS_URS_2022_02/997006006"/>
    <hyperlink ref="F211" r:id="rId26" display="https://podminky.urs.cz/item/CS_URS_2022_02/997013501"/>
    <hyperlink ref="F214" r:id="rId27" display="https://podminky.urs.cz/item/CS_URS_2022_02/997013509"/>
    <hyperlink ref="F222" r:id="rId28" display="https://podminky.urs.cz/item/CS_URS_2022_02/997013871"/>
    <hyperlink ref="F226" r:id="rId29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126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1114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1271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ROUND((SUM(BE90:BE116)),2)</f>
        <v>0</v>
      </c>
      <c r="I35" s="94">
        <v>0.21</v>
      </c>
      <c r="J35" s="84">
        <f>ROUND(((SUM(BE90:BE116))*I35),2)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ROUND((SUM(BF90:BF116)),2)</f>
        <v>0</v>
      </c>
      <c r="I36" s="94">
        <v>0.15</v>
      </c>
      <c r="J36" s="84">
        <f>ROUND(((SUM(BF90:BF116))*I36),2)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ROUND((SUM(BG90:BG116)),2)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ROUND((SUM(BH90:BH116)),2)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ROUND((SUM(BI90:BI116)),2)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1114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VRN-3 - VRN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J90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977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978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979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9" customFormat="1" ht="19.9" customHeight="1">
      <c r="B67" s="108"/>
      <c r="D67" s="109" t="s">
        <v>980</v>
      </c>
      <c r="E67" s="110"/>
      <c r="F67" s="110"/>
      <c r="G67" s="110"/>
      <c r="H67" s="110"/>
      <c r="I67" s="110"/>
      <c r="J67" s="111">
        <f>J103</f>
        <v>0</v>
      </c>
      <c r="L67" s="108"/>
    </row>
    <row r="68" spans="2:12" s="9" customFormat="1" ht="19.9" customHeight="1">
      <c r="B68" s="108"/>
      <c r="D68" s="109" t="s">
        <v>981</v>
      </c>
      <c r="E68" s="110"/>
      <c r="F68" s="110"/>
      <c r="G68" s="110"/>
      <c r="H68" s="110"/>
      <c r="I68" s="110"/>
      <c r="J68" s="111">
        <f>J110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ht="12" customHeight="1">
      <c r="B79" s="21"/>
      <c r="C79" s="28" t="s">
        <v>153</v>
      </c>
      <c r="L79" s="21"/>
    </row>
    <row r="80" spans="2:12" s="1" customFormat="1" ht="16.5" customHeight="1">
      <c r="B80" s="33"/>
      <c r="E80" s="318" t="s">
        <v>1114</v>
      </c>
      <c r="F80" s="317"/>
      <c r="G80" s="317"/>
      <c r="H80" s="317"/>
      <c r="L80" s="33"/>
    </row>
    <row r="81" spans="2:12" s="1" customFormat="1" ht="12" customHeight="1">
      <c r="B81" s="33"/>
      <c r="C81" s="28" t="s">
        <v>155</v>
      </c>
      <c r="L81" s="33"/>
    </row>
    <row r="82" spans="2:12" s="1" customFormat="1" ht="16.5" customHeight="1">
      <c r="B82" s="33"/>
      <c r="E82" s="286" t="str">
        <f>E11</f>
        <v>VRN-3 - VRN</v>
      </c>
      <c r="F82" s="317"/>
      <c r="G82" s="317"/>
      <c r="H82" s="317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 xml:space="preserve"> </v>
      </c>
      <c r="I84" s="28" t="s">
        <v>23</v>
      </c>
      <c r="J84" s="50" t="str">
        <f>IF(J14="","",J14)</f>
        <v>7. 10. 2022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 xml:space="preserve"> </v>
      </c>
      <c r="I86" s="28" t="s">
        <v>30</v>
      </c>
      <c r="J86" s="31" t="str">
        <f>E23</f>
        <v xml:space="preserve"> </v>
      </c>
      <c r="L86" s="33"/>
    </row>
    <row r="87" spans="2:12" s="1" customFormat="1" ht="25.7" customHeight="1">
      <c r="B87" s="33"/>
      <c r="C87" s="28" t="s">
        <v>28</v>
      </c>
      <c r="F87" s="26" t="str">
        <f>IF(E20="","",E20)</f>
        <v>Vyplň údaj</v>
      </c>
      <c r="I87" s="28" t="s">
        <v>32</v>
      </c>
      <c r="J87" s="31" t="str">
        <f>E26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169</v>
      </c>
      <c r="D89" s="114" t="s">
        <v>57</v>
      </c>
      <c r="E89" s="114" t="s">
        <v>53</v>
      </c>
      <c r="F89" s="114" t="s">
        <v>54</v>
      </c>
      <c r="G89" s="114" t="s">
        <v>170</v>
      </c>
      <c r="H89" s="114" t="s">
        <v>171</v>
      </c>
      <c r="I89" s="114" t="s">
        <v>172</v>
      </c>
      <c r="J89" s="114" t="s">
        <v>159</v>
      </c>
      <c r="K89" s="115" t="s">
        <v>173</v>
      </c>
      <c r="L89" s="112"/>
      <c r="M89" s="57" t="s">
        <v>3</v>
      </c>
      <c r="N89" s="58" t="s">
        <v>42</v>
      </c>
      <c r="O89" s="58" t="s">
        <v>174</v>
      </c>
      <c r="P89" s="58" t="s">
        <v>175</v>
      </c>
      <c r="Q89" s="58" t="s">
        <v>176</v>
      </c>
      <c r="R89" s="58" t="s">
        <v>177</v>
      </c>
      <c r="S89" s="58" t="s">
        <v>178</v>
      </c>
      <c r="T89" s="59" t="s">
        <v>179</v>
      </c>
    </row>
    <row r="90" spans="2:63" s="1" customFormat="1" ht="22.9" customHeight="1">
      <c r="B90" s="33"/>
      <c r="C90" s="62" t="s">
        <v>180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0</v>
      </c>
      <c r="S90" s="51"/>
      <c r="T90" s="118">
        <f>T91</f>
        <v>0</v>
      </c>
      <c r="AT90" s="18" t="s">
        <v>71</v>
      </c>
      <c r="AU90" s="18" t="s">
        <v>160</v>
      </c>
      <c r="BK90" s="119">
        <f>BK91</f>
        <v>0</v>
      </c>
    </row>
    <row r="91" spans="2:63" s="11" customFormat="1" ht="25.9" customHeight="1">
      <c r="B91" s="120"/>
      <c r="D91" s="121" t="s">
        <v>71</v>
      </c>
      <c r="E91" s="122" t="s">
        <v>99</v>
      </c>
      <c r="F91" s="122" t="s">
        <v>982</v>
      </c>
      <c r="I91" s="123"/>
      <c r="J91" s="124">
        <f>BK91</f>
        <v>0</v>
      </c>
      <c r="L91" s="120"/>
      <c r="M91" s="125"/>
      <c r="P91" s="126">
        <f>P92+P99+P103+P110</f>
        <v>0</v>
      </c>
      <c r="R91" s="126">
        <f>R92+R99+R103+R110</f>
        <v>0</v>
      </c>
      <c r="T91" s="127">
        <f>T92+T99+T103+T110</f>
        <v>0</v>
      </c>
      <c r="AR91" s="121" t="s">
        <v>138</v>
      </c>
      <c r="AT91" s="128" t="s">
        <v>71</v>
      </c>
      <c r="AU91" s="128" t="s">
        <v>72</v>
      </c>
      <c r="AY91" s="121" t="s">
        <v>183</v>
      </c>
      <c r="BK91" s="129">
        <f>BK92+BK99+BK103+BK110</f>
        <v>0</v>
      </c>
    </row>
    <row r="92" spans="2:63" s="11" customFormat="1" ht="22.9" customHeight="1">
      <c r="B92" s="120"/>
      <c r="D92" s="121" t="s">
        <v>71</v>
      </c>
      <c r="E92" s="130" t="s">
        <v>983</v>
      </c>
      <c r="F92" s="130" t="s">
        <v>984</v>
      </c>
      <c r="I92" s="123"/>
      <c r="J92" s="131">
        <f>BK92</f>
        <v>0</v>
      </c>
      <c r="L92" s="120"/>
      <c r="M92" s="125"/>
      <c r="P92" s="126">
        <f>SUM(P93:P98)</f>
        <v>0</v>
      </c>
      <c r="R92" s="126">
        <f>SUM(R93:R98)</f>
        <v>0</v>
      </c>
      <c r="T92" s="127">
        <f>SUM(T93:T98)</f>
        <v>0</v>
      </c>
      <c r="AR92" s="121" t="s">
        <v>138</v>
      </c>
      <c r="AT92" s="128" t="s">
        <v>71</v>
      </c>
      <c r="AU92" s="128" t="s">
        <v>76</v>
      </c>
      <c r="AY92" s="121" t="s">
        <v>183</v>
      </c>
      <c r="BK92" s="129">
        <f>SUM(BK93:BK98)</f>
        <v>0</v>
      </c>
    </row>
    <row r="93" spans="2:65" s="1" customFormat="1" ht="16.5" customHeight="1">
      <c r="B93" s="132"/>
      <c r="C93" s="133" t="s">
        <v>76</v>
      </c>
      <c r="D93" s="133" t="s">
        <v>185</v>
      </c>
      <c r="E93" s="134" t="s">
        <v>985</v>
      </c>
      <c r="F93" s="135" t="s">
        <v>986</v>
      </c>
      <c r="G93" s="136" t="s">
        <v>558</v>
      </c>
      <c r="H93" s="137">
        <v>1</v>
      </c>
      <c r="I93" s="138"/>
      <c r="J93" s="139">
        <f>ROUND(I93*H93,2)</f>
        <v>0</v>
      </c>
      <c r="K93" s="135" t="s">
        <v>189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987</v>
      </c>
      <c r="AT93" s="144" t="s">
        <v>185</v>
      </c>
      <c r="AU93" s="144" t="s">
        <v>80</v>
      </c>
      <c r="AY93" s="18" t="s">
        <v>183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76</v>
      </c>
      <c r="BK93" s="145">
        <f>ROUND(I93*H93,2)</f>
        <v>0</v>
      </c>
      <c r="BL93" s="18" t="s">
        <v>987</v>
      </c>
      <c r="BM93" s="144" t="s">
        <v>988</v>
      </c>
    </row>
    <row r="94" spans="2:47" s="1" customFormat="1" ht="12">
      <c r="B94" s="33"/>
      <c r="D94" s="146" t="s">
        <v>191</v>
      </c>
      <c r="F94" s="147" t="s">
        <v>986</v>
      </c>
      <c r="I94" s="148"/>
      <c r="L94" s="33"/>
      <c r="M94" s="149"/>
      <c r="T94" s="54"/>
      <c r="AT94" s="18" t="s">
        <v>191</v>
      </c>
      <c r="AU94" s="18" t="s">
        <v>80</v>
      </c>
    </row>
    <row r="95" spans="2:47" s="1" customFormat="1" ht="12">
      <c r="B95" s="33"/>
      <c r="D95" s="150" t="s">
        <v>193</v>
      </c>
      <c r="F95" s="151" t="s">
        <v>989</v>
      </c>
      <c r="I95" s="148"/>
      <c r="L95" s="33"/>
      <c r="M95" s="149"/>
      <c r="T95" s="54"/>
      <c r="AT95" s="18" t="s">
        <v>193</v>
      </c>
      <c r="AU95" s="18" t="s">
        <v>80</v>
      </c>
    </row>
    <row r="96" spans="2:65" s="1" customFormat="1" ht="16.5" customHeight="1">
      <c r="B96" s="132"/>
      <c r="C96" s="133" t="s">
        <v>80</v>
      </c>
      <c r="D96" s="133" t="s">
        <v>185</v>
      </c>
      <c r="E96" s="134" t="s">
        <v>990</v>
      </c>
      <c r="F96" s="135" t="s">
        <v>991</v>
      </c>
      <c r="G96" s="136" t="s">
        <v>558</v>
      </c>
      <c r="H96" s="137">
        <v>1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987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987</v>
      </c>
      <c r="BM96" s="144" t="s">
        <v>992</v>
      </c>
    </row>
    <row r="97" spans="2:47" s="1" customFormat="1" ht="12">
      <c r="B97" s="33"/>
      <c r="D97" s="146" t="s">
        <v>191</v>
      </c>
      <c r="F97" s="147" t="s">
        <v>991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993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63" s="11" customFormat="1" ht="22.9" customHeight="1">
      <c r="B99" s="120"/>
      <c r="D99" s="121" t="s">
        <v>71</v>
      </c>
      <c r="E99" s="130" t="s">
        <v>994</v>
      </c>
      <c r="F99" s="130" t="s">
        <v>995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138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996</v>
      </c>
      <c r="F100" s="135" t="s">
        <v>995</v>
      </c>
      <c r="G100" s="136" t="s">
        <v>558</v>
      </c>
      <c r="H100" s="137">
        <v>1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987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987</v>
      </c>
      <c r="BM100" s="144" t="s">
        <v>997</v>
      </c>
    </row>
    <row r="101" spans="2:47" s="1" customFormat="1" ht="12">
      <c r="B101" s="33"/>
      <c r="D101" s="146" t="s">
        <v>191</v>
      </c>
      <c r="F101" s="147" t="s">
        <v>995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998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63" s="11" customFormat="1" ht="22.9" customHeight="1">
      <c r="B103" s="120"/>
      <c r="D103" s="121" t="s">
        <v>71</v>
      </c>
      <c r="E103" s="130" t="s">
        <v>999</v>
      </c>
      <c r="F103" s="130" t="s">
        <v>1000</v>
      </c>
      <c r="I103" s="123"/>
      <c r="J103" s="131">
        <f>BK103</f>
        <v>0</v>
      </c>
      <c r="L103" s="120"/>
      <c r="M103" s="125"/>
      <c r="P103" s="126">
        <f>SUM(P104:P109)</f>
        <v>0</v>
      </c>
      <c r="R103" s="126">
        <f>SUM(R104:R109)</f>
        <v>0</v>
      </c>
      <c r="T103" s="127">
        <f>SUM(T104:T109)</f>
        <v>0</v>
      </c>
      <c r="AR103" s="121" t="s">
        <v>138</v>
      </c>
      <c r="AT103" s="128" t="s">
        <v>71</v>
      </c>
      <c r="AU103" s="128" t="s">
        <v>76</v>
      </c>
      <c r="AY103" s="121" t="s">
        <v>183</v>
      </c>
      <c r="BK103" s="129">
        <f>SUM(BK104:BK109)</f>
        <v>0</v>
      </c>
    </row>
    <row r="104" spans="2:65" s="1" customFormat="1" ht="16.5" customHeight="1">
      <c r="B104" s="132"/>
      <c r="C104" s="133" t="s">
        <v>127</v>
      </c>
      <c r="D104" s="133" t="s">
        <v>185</v>
      </c>
      <c r="E104" s="134" t="s">
        <v>1001</v>
      </c>
      <c r="F104" s="135" t="s">
        <v>1002</v>
      </c>
      <c r="G104" s="136" t="s">
        <v>558</v>
      </c>
      <c r="H104" s="137">
        <v>1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987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987</v>
      </c>
      <c r="BM104" s="144" t="s">
        <v>1003</v>
      </c>
    </row>
    <row r="105" spans="2:47" s="1" customFormat="1" ht="12">
      <c r="B105" s="33"/>
      <c r="D105" s="146" t="s">
        <v>191</v>
      </c>
      <c r="F105" s="147" t="s">
        <v>1002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1004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5" s="1" customFormat="1" ht="16.5" customHeight="1">
      <c r="B107" s="132"/>
      <c r="C107" s="133" t="s">
        <v>138</v>
      </c>
      <c r="D107" s="133" t="s">
        <v>185</v>
      </c>
      <c r="E107" s="134" t="s">
        <v>1005</v>
      </c>
      <c r="F107" s="135" t="s">
        <v>1006</v>
      </c>
      <c r="G107" s="136" t="s">
        <v>347</v>
      </c>
      <c r="H107" s="137">
        <v>2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987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987</v>
      </c>
      <c r="BM107" s="144" t="s">
        <v>1007</v>
      </c>
    </row>
    <row r="108" spans="2:47" s="1" customFormat="1" ht="12">
      <c r="B108" s="33"/>
      <c r="D108" s="146" t="s">
        <v>191</v>
      </c>
      <c r="F108" s="147" t="s">
        <v>1006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1008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63" s="11" customFormat="1" ht="22.9" customHeight="1">
      <c r="B110" s="120"/>
      <c r="D110" s="121" t="s">
        <v>71</v>
      </c>
      <c r="E110" s="130" t="s">
        <v>1009</v>
      </c>
      <c r="F110" s="130" t="s">
        <v>1010</v>
      </c>
      <c r="I110" s="123"/>
      <c r="J110" s="131">
        <f>BK110</f>
        <v>0</v>
      </c>
      <c r="L110" s="120"/>
      <c r="M110" s="125"/>
      <c r="P110" s="126">
        <f>SUM(P111:P116)</f>
        <v>0</v>
      </c>
      <c r="R110" s="126">
        <f>SUM(R111:R116)</f>
        <v>0</v>
      </c>
      <c r="T110" s="127">
        <f>SUM(T111:T116)</f>
        <v>0</v>
      </c>
      <c r="AR110" s="121" t="s">
        <v>138</v>
      </c>
      <c r="AT110" s="128" t="s">
        <v>71</v>
      </c>
      <c r="AU110" s="128" t="s">
        <v>76</v>
      </c>
      <c r="AY110" s="121" t="s">
        <v>183</v>
      </c>
      <c r="BK110" s="129">
        <f>SUM(BK111:BK116)</f>
        <v>0</v>
      </c>
    </row>
    <row r="111" spans="2:65" s="1" customFormat="1" ht="16.5" customHeight="1">
      <c r="B111" s="132"/>
      <c r="C111" s="133" t="s">
        <v>227</v>
      </c>
      <c r="D111" s="133" t="s">
        <v>185</v>
      </c>
      <c r="E111" s="134" t="s">
        <v>1011</v>
      </c>
      <c r="F111" s="135" t="s">
        <v>1012</v>
      </c>
      <c r="G111" s="136" t="s">
        <v>558</v>
      </c>
      <c r="H111" s="137">
        <v>1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987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987</v>
      </c>
      <c r="BM111" s="144" t="s">
        <v>1013</v>
      </c>
    </row>
    <row r="112" spans="2:47" s="1" customFormat="1" ht="12">
      <c r="B112" s="33"/>
      <c r="D112" s="146" t="s">
        <v>191</v>
      </c>
      <c r="F112" s="147" t="s">
        <v>1012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1014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65" s="1" customFormat="1" ht="16.5" customHeight="1">
      <c r="B114" s="132"/>
      <c r="C114" s="133" t="s">
        <v>235</v>
      </c>
      <c r="D114" s="133" t="s">
        <v>185</v>
      </c>
      <c r="E114" s="134" t="s">
        <v>1015</v>
      </c>
      <c r="F114" s="135" t="s">
        <v>1016</v>
      </c>
      <c r="G114" s="136" t="s">
        <v>558</v>
      </c>
      <c r="H114" s="137">
        <v>1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987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987</v>
      </c>
      <c r="BM114" s="144" t="s">
        <v>1017</v>
      </c>
    </row>
    <row r="115" spans="2:47" s="1" customFormat="1" ht="12">
      <c r="B115" s="33"/>
      <c r="D115" s="146" t="s">
        <v>191</v>
      </c>
      <c r="F115" s="147" t="s">
        <v>1016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1018</v>
      </c>
      <c r="I116" s="148"/>
      <c r="L116" s="33"/>
      <c r="M116" s="190"/>
      <c r="N116" s="191"/>
      <c r="O116" s="191"/>
      <c r="P116" s="191"/>
      <c r="Q116" s="191"/>
      <c r="R116" s="191"/>
      <c r="S116" s="191"/>
      <c r="T116" s="192"/>
      <c r="AT116" s="18" t="s">
        <v>193</v>
      </c>
      <c r="AU116" s="18" t="s">
        <v>80</v>
      </c>
    </row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autoFilter ref="C89:K11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2/012002000"/>
    <hyperlink ref="F98" r:id="rId2" display="https://podminky.urs.cz/item/CS_URS_2022_02/013254000"/>
    <hyperlink ref="F102" r:id="rId3" display="https://podminky.urs.cz/item/CS_URS_2022_02/030001000"/>
    <hyperlink ref="F106" r:id="rId4" display="https://podminky.urs.cz/item/CS_URS_2022_02/042503000"/>
    <hyperlink ref="F109" r:id="rId5" display="https://podminky.urs.cz/item/CS_URS_2022_02/043154000"/>
    <hyperlink ref="F113" r:id="rId6" display="https://podminky.urs.cz/item/CS_URS_2022_02/072103001"/>
    <hyperlink ref="F116" r:id="rId7" display="https://podminky.urs.cz/item/CS_URS_2022_02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3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131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1272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1273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ROUND((SUM(BE93:BE353)),2)</f>
        <v>0</v>
      </c>
      <c r="I35" s="94">
        <v>0.21</v>
      </c>
      <c r="J35" s="84">
        <f>ROUND(((SUM(BE93:BE353))*I35),2)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ROUND((SUM(BF93:BF353)),2)</f>
        <v>0</v>
      </c>
      <c r="I36" s="94">
        <v>0.15</v>
      </c>
      <c r="J36" s="84">
        <f>ROUND(((SUM(BF93:BF353))*I36),2)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ROUND((SUM(BG93:BG353)),2)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ROUND((SUM(BH93:BH353)),2)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ROUND((SUM(BI93:BI353)),2)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1272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101-4 - Chodník pro pěší - hlavní trasa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J93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1274</v>
      </c>
      <c r="E66" s="110"/>
      <c r="F66" s="110"/>
      <c r="G66" s="110"/>
      <c r="H66" s="110"/>
      <c r="I66" s="110"/>
      <c r="J66" s="111">
        <f>J166</f>
        <v>0</v>
      </c>
      <c r="L66" s="108"/>
    </row>
    <row r="67" spans="2:12" s="9" customFormat="1" ht="19.9" customHeight="1">
      <c r="B67" s="108"/>
      <c r="D67" s="109" t="s">
        <v>163</v>
      </c>
      <c r="E67" s="110"/>
      <c r="F67" s="110"/>
      <c r="G67" s="110"/>
      <c r="H67" s="110"/>
      <c r="I67" s="110"/>
      <c r="J67" s="111">
        <f>J176</f>
        <v>0</v>
      </c>
      <c r="L67" s="108"/>
    </row>
    <row r="68" spans="2:12" s="9" customFormat="1" ht="19.9" customHeight="1">
      <c r="B68" s="108"/>
      <c r="D68" s="109" t="s">
        <v>164</v>
      </c>
      <c r="E68" s="110"/>
      <c r="F68" s="110"/>
      <c r="G68" s="110"/>
      <c r="H68" s="110"/>
      <c r="I68" s="110"/>
      <c r="J68" s="111">
        <f>J187</f>
        <v>0</v>
      </c>
      <c r="L68" s="108"/>
    </row>
    <row r="69" spans="2:12" s="9" customFormat="1" ht="19.9" customHeight="1">
      <c r="B69" s="108"/>
      <c r="D69" s="109" t="s">
        <v>165</v>
      </c>
      <c r="E69" s="110"/>
      <c r="F69" s="110"/>
      <c r="G69" s="110"/>
      <c r="H69" s="110"/>
      <c r="I69" s="110"/>
      <c r="J69" s="111">
        <f>J246</f>
        <v>0</v>
      </c>
      <c r="L69" s="108"/>
    </row>
    <row r="70" spans="2:12" s="9" customFormat="1" ht="19.9" customHeight="1">
      <c r="B70" s="108"/>
      <c r="D70" s="109" t="s">
        <v>166</v>
      </c>
      <c r="E70" s="110"/>
      <c r="F70" s="110"/>
      <c r="G70" s="110"/>
      <c r="H70" s="110"/>
      <c r="I70" s="110"/>
      <c r="J70" s="111">
        <f>J300</f>
        <v>0</v>
      </c>
      <c r="L70" s="108"/>
    </row>
    <row r="71" spans="2:12" s="9" customFormat="1" ht="19.9" customHeight="1">
      <c r="B71" s="108"/>
      <c r="D71" s="109" t="s">
        <v>167</v>
      </c>
      <c r="E71" s="110"/>
      <c r="F71" s="110"/>
      <c r="G71" s="110"/>
      <c r="H71" s="110"/>
      <c r="I71" s="110"/>
      <c r="J71" s="111">
        <f>J350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2" t="s">
        <v>168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17</v>
      </c>
      <c r="L80" s="33"/>
    </row>
    <row r="81" spans="2:12" s="1" customFormat="1" ht="16.5" customHeight="1">
      <c r="B81" s="33"/>
      <c r="E81" s="318" t="str">
        <f>E7</f>
        <v>Vybudování a rekonstrukce chodníku v ul. Žižkova, Česká Kamenice</v>
      </c>
      <c r="F81" s="319"/>
      <c r="G81" s="319"/>
      <c r="H81" s="319"/>
      <c r="L81" s="33"/>
    </row>
    <row r="82" spans="2:12" ht="12" customHeight="1">
      <c r="B82" s="21"/>
      <c r="C82" s="28" t="s">
        <v>153</v>
      </c>
      <c r="L82" s="21"/>
    </row>
    <row r="83" spans="2:12" s="1" customFormat="1" ht="16.5" customHeight="1">
      <c r="B83" s="33"/>
      <c r="E83" s="318" t="s">
        <v>1272</v>
      </c>
      <c r="F83" s="317"/>
      <c r="G83" s="317"/>
      <c r="H83" s="317"/>
      <c r="L83" s="33"/>
    </row>
    <row r="84" spans="2:12" s="1" customFormat="1" ht="12" customHeight="1">
      <c r="B84" s="33"/>
      <c r="C84" s="28" t="s">
        <v>155</v>
      </c>
      <c r="L84" s="33"/>
    </row>
    <row r="85" spans="2:12" s="1" customFormat="1" ht="16.5" customHeight="1">
      <c r="B85" s="33"/>
      <c r="E85" s="286" t="str">
        <f>E11</f>
        <v xml:space="preserve">SO 101-4 - Chodník pro pěší - hlavní trasa </v>
      </c>
      <c r="F85" s="317"/>
      <c r="G85" s="317"/>
      <c r="H85" s="317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21</v>
      </c>
      <c r="F87" s="26" t="str">
        <f>F14</f>
        <v xml:space="preserve"> </v>
      </c>
      <c r="I87" s="28" t="s">
        <v>23</v>
      </c>
      <c r="J87" s="50" t="str">
        <f>IF(J14="","",J14)</f>
        <v>7. 10. 2022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8" t="s">
        <v>25</v>
      </c>
      <c r="F89" s="26" t="str">
        <f>E17</f>
        <v xml:space="preserve"> </v>
      </c>
      <c r="I89" s="28" t="s">
        <v>30</v>
      </c>
      <c r="J89" s="31" t="str">
        <f>E23</f>
        <v xml:space="preserve"> </v>
      </c>
      <c r="L89" s="33"/>
    </row>
    <row r="90" spans="2:12" s="1" customFormat="1" ht="25.7" customHeight="1">
      <c r="B90" s="33"/>
      <c r="C90" s="28" t="s">
        <v>28</v>
      </c>
      <c r="F90" s="26" t="str">
        <f>IF(E20="","",E20)</f>
        <v>Vyplň údaj</v>
      </c>
      <c r="I90" s="28" t="s">
        <v>32</v>
      </c>
      <c r="J90" s="31" t="str">
        <f>E26</f>
        <v>Ing. Kateřina Tumpachová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169</v>
      </c>
      <c r="D92" s="114" t="s">
        <v>57</v>
      </c>
      <c r="E92" s="114" t="s">
        <v>53</v>
      </c>
      <c r="F92" s="114" t="s">
        <v>54</v>
      </c>
      <c r="G92" s="114" t="s">
        <v>170</v>
      </c>
      <c r="H92" s="114" t="s">
        <v>171</v>
      </c>
      <c r="I92" s="114" t="s">
        <v>172</v>
      </c>
      <c r="J92" s="114" t="s">
        <v>159</v>
      </c>
      <c r="K92" s="115" t="s">
        <v>173</v>
      </c>
      <c r="L92" s="112"/>
      <c r="M92" s="57" t="s">
        <v>3</v>
      </c>
      <c r="N92" s="58" t="s">
        <v>42</v>
      </c>
      <c r="O92" s="58" t="s">
        <v>174</v>
      </c>
      <c r="P92" s="58" t="s">
        <v>175</v>
      </c>
      <c r="Q92" s="58" t="s">
        <v>176</v>
      </c>
      <c r="R92" s="58" t="s">
        <v>177</v>
      </c>
      <c r="S92" s="58" t="s">
        <v>178</v>
      </c>
      <c r="T92" s="59" t="s">
        <v>179</v>
      </c>
    </row>
    <row r="93" spans="2:63" s="1" customFormat="1" ht="22.9" customHeight="1">
      <c r="B93" s="33"/>
      <c r="C93" s="62" t="s">
        <v>180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740.347706015</v>
      </c>
      <c r="S93" s="51"/>
      <c r="T93" s="118">
        <f>T94</f>
        <v>281.8958</v>
      </c>
      <c r="AT93" s="18" t="s">
        <v>71</v>
      </c>
      <c r="AU93" s="18" t="s">
        <v>160</v>
      </c>
      <c r="BK93" s="119">
        <f>BK94</f>
        <v>0</v>
      </c>
    </row>
    <row r="94" spans="2:63" s="11" customFormat="1" ht="25.9" customHeight="1">
      <c r="B94" s="120"/>
      <c r="D94" s="121" t="s">
        <v>71</v>
      </c>
      <c r="E94" s="122" t="s">
        <v>181</v>
      </c>
      <c r="F94" s="122" t="s">
        <v>182</v>
      </c>
      <c r="I94" s="123"/>
      <c r="J94" s="124">
        <f>BK94</f>
        <v>0</v>
      </c>
      <c r="L94" s="120"/>
      <c r="M94" s="125"/>
      <c r="P94" s="126">
        <f>P95+P166+P176+P187+P246+P300+P350</f>
        <v>0</v>
      </c>
      <c r="R94" s="126">
        <f>R95+R166+R176+R187+R246+R300+R350</f>
        <v>740.347706015</v>
      </c>
      <c r="T94" s="127">
        <f>T95+T166+T176+T187+T246+T300+T350</f>
        <v>281.8958</v>
      </c>
      <c r="AR94" s="121" t="s">
        <v>76</v>
      </c>
      <c r="AT94" s="128" t="s">
        <v>71</v>
      </c>
      <c r="AU94" s="128" t="s">
        <v>72</v>
      </c>
      <c r="AY94" s="121" t="s">
        <v>183</v>
      </c>
      <c r="BK94" s="129">
        <f>BK95+BK166+BK176+BK187+BK246+BK300+BK350</f>
        <v>0</v>
      </c>
    </row>
    <row r="95" spans="2:63" s="11" customFormat="1" ht="22.9" customHeight="1">
      <c r="B95" s="120"/>
      <c r="D95" s="121" t="s">
        <v>71</v>
      </c>
      <c r="E95" s="130" t="s">
        <v>76</v>
      </c>
      <c r="F95" s="130" t="s">
        <v>184</v>
      </c>
      <c r="I95" s="123"/>
      <c r="J95" s="131">
        <f>BK95</f>
        <v>0</v>
      </c>
      <c r="L95" s="120"/>
      <c r="M95" s="125"/>
      <c r="P95" s="126">
        <f>SUM(P96:P165)</f>
        <v>0</v>
      </c>
      <c r="R95" s="126">
        <f>SUM(R96:R165)</f>
        <v>0</v>
      </c>
      <c r="T95" s="127">
        <f>SUM(T96:T165)</f>
        <v>281.8958</v>
      </c>
      <c r="AR95" s="121" t="s">
        <v>76</v>
      </c>
      <c r="AT95" s="128" t="s">
        <v>71</v>
      </c>
      <c r="AU95" s="128" t="s">
        <v>76</v>
      </c>
      <c r="AY95" s="121" t="s">
        <v>183</v>
      </c>
      <c r="BK95" s="129">
        <f>SUM(BK96:BK165)</f>
        <v>0</v>
      </c>
    </row>
    <row r="96" spans="2:65" s="1" customFormat="1" ht="21.75" customHeight="1">
      <c r="B96" s="132"/>
      <c r="C96" s="133" t="s">
        <v>76</v>
      </c>
      <c r="D96" s="133" t="s">
        <v>185</v>
      </c>
      <c r="E96" s="134" t="s">
        <v>1275</v>
      </c>
      <c r="F96" s="135" t="s">
        <v>1276</v>
      </c>
      <c r="G96" s="136" t="s">
        <v>188</v>
      </c>
      <c r="H96" s="137">
        <v>96.36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0.29</v>
      </c>
      <c r="T96" s="143">
        <f>S96*H96</f>
        <v>27.944399999999998</v>
      </c>
      <c r="AR96" s="144" t="s">
        <v>127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1277</v>
      </c>
    </row>
    <row r="97" spans="2:47" s="1" customFormat="1" ht="19.5">
      <c r="B97" s="33"/>
      <c r="D97" s="146" t="s">
        <v>191</v>
      </c>
      <c r="F97" s="147" t="s">
        <v>1278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1279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51" s="12" customFormat="1" ht="12">
      <c r="B99" s="153"/>
      <c r="D99" s="146" t="s">
        <v>197</v>
      </c>
      <c r="E99" s="154" t="s">
        <v>3</v>
      </c>
      <c r="F99" s="155" t="s">
        <v>1280</v>
      </c>
      <c r="H99" s="154" t="s">
        <v>3</v>
      </c>
      <c r="I99" s="156"/>
      <c r="L99" s="153"/>
      <c r="M99" s="157"/>
      <c r="T99" s="158"/>
      <c r="AT99" s="154" t="s">
        <v>197</v>
      </c>
      <c r="AU99" s="154" t="s">
        <v>80</v>
      </c>
      <c r="AV99" s="12" t="s">
        <v>76</v>
      </c>
      <c r="AW99" s="12" t="s">
        <v>31</v>
      </c>
      <c r="AX99" s="12" t="s">
        <v>72</v>
      </c>
      <c r="AY99" s="154" t="s">
        <v>183</v>
      </c>
    </row>
    <row r="100" spans="2:51" s="13" customFormat="1" ht="12">
      <c r="B100" s="159"/>
      <c r="D100" s="146" t="s">
        <v>197</v>
      </c>
      <c r="E100" s="160" t="s">
        <v>3</v>
      </c>
      <c r="F100" s="161" t="s">
        <v>1281</v>
      </c>
      <c r="H100" s="162">
        <v>96.36</v>
      </c>
      <c r="I100" s="163"/>
      <c r="L100" s="159"/>
      <c r="M100" s="164"/>
      <c r="T100" s="165"/>
      <c r="AT100" s="160" t="s">
        <v>197</v>
      </c>
      <c r="AU100" s="160" t="s">
        <v>80</v>
      </c>
      <c r="AV100" s="13" t="s">
        <v>80</v>
      </c>
      <c r="AW100" s="13" t="s">
        <v>31</v>
      </c>
      <c r="AX100" s="13" t="s">
        <v>76</v>
      </c>
      <c r="AY100" s="160" t="s">
        <v>183</v>
      </c>
    </row>
    <row r="101" spans="2:65" s="1" customFormat="1" ht="16.5" customHeight="1">
      <c r="B101" s="132"/>
      <c r="C101" s="133" t="s">
        <v>80</v>
      </c>
      <c r="D101" s="133" t="s">
        <v>185</v>
      </c>
      <c r="E101" s="134" t="s">
        <v>220</v>
      </c>
      <c r="F101" s="135" t="s">
        <v>221</v>
      </c>
      <c r="G101" s="136" t="s">
        <v>188</v>
      </c>
      <c r="H101" s="137">
        <v>96.36</v>
      </c>
      <c r="I101" s="138"/>
      <c r="J101" s="139">
        <f>ROUND(I101*H101,2)</f>
        <v>0</v>
      </c>
      <c r="K101" s="135" t="s">
        <v>189</v>
      </c>
      <c r="L101" s="33"/>
      <c r="M101" s="140" t="s">
        <v>3</v>
      </c>
      <c r="N101" s="141" t="s">
        <v>43</v>
      </c>
      <c r="P101" s="142">
        <f>O101*H101</f>
        <v>0</v>
      </c>
      <c r="Q101" s="142">
        <v>0</v>
      </c>
      <c r="R101" s="142">
        <f>Q101*H101</f>
        <v>0</v>
      </c>
      <c r="S101" s="142">
        <v>0.24</v>
      </c>
      <c r="T101" s="143">
        <f>S101*H101</f>
        <v>23.1264</v>
      </c>
      <c r="AR101" s="144" t="s">
        <v>127</v>
      </c>
      <c r="AT101" s="144" t="s">
        <v>185</v>
      </c>
      <c r="AU101" s="144" t="s">
        <v>80</v>
      </c>
      <c r="AY101" s="18" t="s">
        <v>183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76</v>
      </c>
      <c r="BK101" s="145">
        <f>ROUND(I101*H101,2)</f>
        <v>0</v>
      </c>
      <c r="BL101" s="18" t="s">
        <v>127</v>
      </c>
      <c r="BM101" s="144" t="s">
        <v>1282</v>
      </c>
    </row>
    <row r="102" spans="2:47" s="1" customFormat="1" ht="19.5">
      <c r="B102" s="33"/>
      <c r="D102" s="146" t="s">
        <v>191</v>
      </c>
      <c r="F102" s="147" t="s">
        <v>223</v>
      </c>
      <c r="I102" s="148"/>
      <c r="L102" s="33"/>
      <c r="M102" s="149"/>
      <c r="T102" s="54"/>
      <c r="AT102" s="18" t="s">
        <v>191</v>
      </c>
      <c r="AU102" s="18" t="s">
        <v>80</v>
      </c>
    </row>
    <row r="103" spans="2:47" s="1" customFormat="1" ht="12">
      <c r="B103" s="33"/>
      <c r="D103" s="150" t="s">
        <v>193</v>
      </c>
      <c r="F103" s="151" t="s">
        <v>224</v>
      </c>
      <c r="I103" s="148"/>
      <c r="L103" s="33"/>
      <c r="M103" s="149"/>
      <c r="T103" s="54"/>
      <c r="AT103" s="18" t="s">
        <v>193</v>
      </c>
      <c r="AU103" s="18" t="s">
        <v>80</v>
      </c>
    </row>
    <row r="104" spans="2:51" s="12" customFormat="1" ht="12">
      <c r="B104" s="153"/>
      <c r="D104" s="146" t="s">
        <v>197</v>
      </c>
      <c r="E104" s="154" t="s">
        <v>3</v>
      </c>
      <c r="F104" s="155" t="s">
        <v>1280</v>
      </c>
      <c r="H104" s="154" t="s">
        <v>3</v>
      </c>
      <c r="I104" s="156"/>
      <c r="L104" s="153"/>
      <c r="M104" s="157"/>
      <c r="T104" s="158"/>
      <c r="AT104" s="154" t="s">
        <v>197</v>
      </c>
      <c r="AU104" s="154" t="s">
        <v>80</v>
      </c>
      <c r="AV104" s="12" t="s">
        <v>76</v>
      </c>
      <c r="AW104" s="12" t="s">
        <v>31</v>
      </c>
      <c r="AX104" s="12" t="s">
        <v>72</v>
      </c>
      <c r="AY104" s="154" t="s">
        <v>183</v>
      </c>
    </row>
    <row r="105" spans="2:51" s="13" customFormat="1" ht="12">
      <c r="B105" s="159"/>
      <c r="D105" s="146" t="s">
        <v>197</v>
      </c>
      <c r="E105" s="160" t="s">
        <v>3</v>
      </c>
      <c r="F105" s="161" t="s">
        <v>1281</v>
      </c>
      <c r="H105" s="162">
        <v>96.36</v>
      </c>
      <c r="I105" s="163"/>
      <c r="L105" s="159"/>
      <c r="M105" s="164"/>
      <c r="T105" s="165"/>
      <c r="AT105" s="160" t="s">
        <v>197</v>
      </c>
      <c r="AU105" s="160" t="s">
        <v>80</v>
      </c>
      <c r="AV105" s="13" t="s">
        <v>80</v>
      </c>
      <c r="AW105" s="13" t="s">
        <v>31</v>
      </c>
      <c r="AX105" s="13" t="s">
        <v>76</v>
      </c>
      <c r="AY105" s="160" t="s">
        <v>183</v>
      </c>
    </row>
    <row r="106" spans="2:65" s="1" customFormat="1" ht="16.5" customHeight="1">
      <c r="B106" s="132"/>
      <c r="C106" s="133" t="s">
        <v>116</v>
      </c>
      <c r="D106" s="133" t="s">
        <v>185</v>
      </c>
      <c r="E106" s="134" t="s">
        <v>228</v>
      </c>
      <c r="F106" s="135" t="s">
        <v>229</v>
      </c>
      <c r="G106" s="136" t="s">
        <v>188</v>
      </c>
      <c r="H106" s="137">
        <v>173.31</v>
      </c>
      <c r="I106" s="138"/>
      <c r="J106" s="139">
        <f>ROUND(I106*H106,2)</f>
        <v>0</v>
      </c>
      <c r="K106" s="135" t="s">
        <v>189</v>
      </c>
      <c r="L106" s="33"/>
      <c r="M106" s="140" t="s">
        <v>3</v>
      </c>
      <c r="N106" s="141" t="s">
        <v>43</v>
      </c>
      <c r="P106" s="142">
        <f>O106*H106</f>
        <v>0</v>
      </c>
      <c r="Q106" s="142">
        <v>0</v>
      </c>
      <c r="R106" s="142">
        <f>Q106*H106</f>
        <v>0</v>
      </c>
      <c r="S106" s="142">
        <v>0.22</v>
      </c>
      <c r="T106" s="143">
        <f>S106*H106</f>
        <v>38.1282</v>
      </c>
      <c r="AR106" s="144" t="s">
        <v>127</v>
      </c>
      <c r="AT106" s="144" t="s">
        <v>185</v>
      </c>
      <c r="AU106" s="144" t="s">
        <v>80</v>
      </c>
      <c r="AY106" s="18" t="s">
        <v>183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76</v>
      </c>
      <c r="BK106" s="145">
        <f>ROUND(I106*H106,2)</f>
        <v>0</v>
      </c>
      <c r="BL106" s="18" t="s">
        <v>127</v>
      </c>
      <c r="BM106" s="144" t="s">
        <v>230</v>
      </c>
    </row>
    <row r="107" spans="2:47" s="1" customFormat="1" ht="19.5">
      <c r="B107" s="33"/>
      <c r="D107" s="146" t="s">
        <v>191</v>
      </c>
      <c r="F107" s="147" t="s">
        <v>231</v>
      </c>
      <c r="I107" s="148"/>
      <c r="L107" s="33"/>
      <c r="M107" s="149"/>
      <c r="T107" s="54"/>
      <c r="AT107" s="18" t="s">
        <v>191</v>
      </c>
      <c r="AU107" s="18" t="s">
        <v>80</v>
      </c>
    </row>
    <row r="108" spans="2:47" s="1" customFormat="1" ht="12">
      <c r="B108" s="33"/>
      <c r="D108" s="150" t="s">
        <v>193</v>
      </c>
      <c r="F108" s="151" t="s">
        <v>232</v>
      </c>
      <c r="I108" s="148"/>
      <c r="L108" s="33"/>
      <c r="M108" s="149"/>
      <c r="T108" s="54"/>
      <c r="AT108" s="18" t="s">
        <v>193</v>
      </c>
      <c r="AU108" s="18" t="s">
        <v>80</v>
      </c>
    </row>
    <row r="109" spans="2:51" s="12" customFormat="1" ht="12">
      <c r="B109" s="153"/>
      <c r="D109" s="146" t="s">
        <v>197</v>
      </c>
      <c r="E109" s="154" t="s">
        <v>3</v>
      </c>
      <c r="F109" s="155" t="s">
        <v>241</v>
      </c>
      <c r="H109" s="154" t="s">
        <v>3</v>
      </c>
      <c r="I109" s="156"/>
      <c r="L109" s="153"/>
      <c r="M109" s="157"/>
      <c r="T109" s="158"/>
      <c r="AT109" s="154" t="s">
        <v>197</v>
      </c>
      <c r="AU109" s="154" t="s">
        <v>80</v>
      </c>
      <c r="AV109" s="12" t="s">
        <v>76</v>
      </c>
      <c r="AW109" s="12" t="s">
        <v>31</v>
      </c>
      <c r="AX109" s="12" t="s">
        <v>72</v>
      </c>
      <c r="AY109" s="154" t="s">
        <v>183</v>
      </c>
    </row>
    <row r="110" spans="2:51" s="13" customFormat="1" ht="12">
      <c r="B110" s="159"/>
      <c r="D110" s="146" t="s">
        <v>197</v>
      </c>
      <c r="E110" s="160" t="s">
        <v>3</v>
      </c>
      <c r="F110" s="161" t="s">
        <v>1283</v>
      </c>
      <c r="H110" s="162">
        <v>76.95</v>
      </c>
      <c r="I110" s="163"/>
      <c r="L110" s="159"/>
      <c r="M110" s="164"/>
      <c r="T110" s="165"/>
      <c r="AT110" s="160" t="s">
        <v>197</v>
      </c>
      <c r="AU110" s="160" t="s">
        <v>80</v>
      </c>
      <c r="AV110" s="13" t="s">
        <v>80</v>
      </c>
      <c r="AW110" s="13" t="s">
        <v>31</v>
      </c>
      <c r="AX110" s="13" t="s">
        <v>72</v>
      </c>
      <c r="AY110" s="160" t="s">
        <v>183</v>
      </c>
    </row>
    <row r="111" spans="2:51" s="12" customFormat="1" ht="12">
      <c r="B111" s="153"/>
      <c r="D111" s="146" t="s">
        <v>197</v>
      </c>
      <c r="E111" s="154" t="s">
        <v>3</v>
      </c>
      <c r="F111" s="155" t="s">
        <v>1280</v>
      </c>
      <c r="H111" s="154" t="s">
        <v>3</v>
      </c>
      <c r="I111" s="156"/>
      <c r="L111" s="153"/>
      <c r="M111" s="157"/>
      <c r="T111" s="158"/>
      <c r="AT111" s="154" t="s">
        <v>197</v>
      </c>
      <c r="AU111" s="154" t="s">
        <v>80</v>
      </c>
      <c r="AV111" s="12" t="s">
        <v>76</v>
      </c>
      <c r="AW111" s="12" t="s">
        <v>31</v>
      </c>
      <c r="AX111" s="12" t="s">
        <v>72</v>
      </c>
      <c r="AY111" s="154" t="s">
        <v>183</v>
      </c>
    </row>
    <row r="112" spans="2:51" s="13" customFormat="1" ht="12">
      <c r="B112" s="159"/>
      <c r="D112" s="146" t="s">
        <v>197</v>
      </c>
      <c r="E112" s="160" t="s">
        <v>3</v>
      </c>
      <c r="F112" s="161" t="s">
        <v>1281</v>
      </c>
      <c r="H112" s="162">
        <v>96.36</v>
      </c>
      <c r="I112" s="163"/>
      <c r="L112" s="159"/>
      <c r="M112" s="164"/>
      <c r="T112" s="165"/>
      <c r="AT112" s="160" t="s">
        <v>197</v>
      </c>
      <c r="AU112" s="160" t="s">
        <v>80</v>
      </c>
      <c r="AV112" s="13" t="s">
        <v>80</v>
      </c>
      <c r="AW112" s="13" t="s">
        <v>31</v>
      </c>
      <c r="AX112" s="13" t="s">
        <v>72</v>
      </c>
      <c r="AY112" s="160" t="s">
        <v>183</v>
      </c>
    </row>
    <row r="113" spans="2:51" s="14" customFormat="1" ht="12">
      <c r="B113" s="166"/>
      <c r="D113" s="146" t="s">
        <v>197</v>
      </c>
      <c r="E113" s="167" t="s">
        <v>3</v>
      </c>
      <c r="F113" s="168" t="s">
        <v>226</v>
      </c>
      <c r="H113" s="169">
        <v>173.31</v>
      </c>
      <c r="I113" s="170"/>
      <c r="L113" s="166"/>
      <c r="M113" s="171"/>
      <c r="T113" s="172"/>
      <c r="AT113" s="167" t="s">
        <v>197</v>
      </c>
      <c r="AU113" s="167" t="s">
        <v>80</v>
      </c>
      <c r="AV113" s="14" t="s">
        <v>127</v>
      </c>
      <c r="AW113" s="14" t="s">
        <v>31</v>
      </c>
      <c r="AX113" s="14" t="s">
        <v>76</v>
      </c>
      <c r="AY113" s="167" t="s">
        <v>183</v>
      </c>
    </row>
    <row r="114" spans="2:65" s="1" customFormat="1" ht="16.5" customHeight="1">
      <c r="B114" s="132"/>
      <c r="C114" s="133" t="s">
        <v>127</v>
      </c>
      <c r="D114" s="133" t="s">
        <v>185</v>
      </c>
      <c r="E114" s="134" t="s">
        <v>1023</v>
      </c>
      <c r="F114" s="135" t="s">
        <v>1024</v>
      </c>
      <c r="G114" s="136" t="s">
        <v>188</v>
      </c>
      <c r="H114" s="137">
        <v>244.6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0.17</v>
      </c>
      <c r="T114" s="143">
        <f>S114*H114</f>
        <v>41.582</v>
      </c>
      <c r="AR114" s="144" t="s">
        <v>127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127</v>
      </c>
      <c r="BM114" s="144" t="s">
        <v>1117</v>
      </c>
    </row>
    <row r="115" spans="2:47" s="1" customFormat="1" ht="19.5">
      <c r="B115" s="33"/>
      <c r="D115" s="146" t="s">
        <v>191</v>
      </c>
      <c r="F115" s="147" t="s">
        <v>1026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1027</v>
      </c>
      <c r="I116" s="148"/>
      <c r="L116" s="33"/>
      <c r="M116" s="149"/>
      <c r="T116" s="54"/>
      <c r="AT116" s="18" t="s">
        <v>193</v>
      </c>
      <c r="AU116" s="18" t="s">
        <v>80</v>
      </c>
    </row>
    <row r="117" spans="2:51" s="12" customFormat="1" ht="12">
      <c r="B117" s="153"/>
      <c r="D117" s="146" t="s">
        <v>197</v>
      </c>
      <c r="E117" s="154" t="s">
        <v>3</v>
      </c>
      <c r="F117" s="155" t="s">
        <v>212</v>
      </c>
      <c r="H117" s="154" t="s">
        <v>3</v>
      </c>
      <c r="I117" s="156"/>
      <c r="L117" s="153"/>
      <c r="M117" s="157"/>
      <c r="T117" s="158"/>
      <c r="AT117" s="154" t="s">
        <v>197</v>
      </c>
      <c r="AU117" s="154" t="s">
        <v>80</v>
      </c>
      <c r="AV117" s="12" t="s">
        <v>76</v>
      </c>
      <c r="AW117" s="12" t="s">
        <v>31</v>
      </c>
      <c r="AX117" s="12" t="s">
        <v>72</v>
      </c>
      <c r="AY117" s="154" t="s">
        <v>183</v>
      </c>
    </row>
    <row r="118" spans="2:51" s="13" customFormat="1" ht="12">
      <c r="B118" s="159"/>
      <c r="D118" s="146" t="s">
        <v>197</v>
      </c>
      <c r="E118" s="160" t="s">
        <v>3</v>
      </c>
      <c r="F118" s="161" t="s">
        <v>1284</v>
      </c>
      <c r="H118" s="162">
        <v>244.6</v>
      </c>
      <c r="I118" s="163"/>
      <c r="L118" s="159"/>
      <c r="M118" s="164"/>
      <c r="T118" s="165"/>
      <c r="AT118" s="160" t="s">
        <v>197</v>
      </c>
      <c r="AU118" s="160" t="s">
        <v>80</v>
      </c>
      <c r="AV118" s="13" t="s">
        <v>80</v>
      </c>
      <c r="AW118" s="13" t="s">
        <v>31</v>
      </c>
      <c r="AX118" s="13" t="s">
        <v>76</v>
      </c>
      <c r="AY118" s="160" t="s">
        <v>183</v>
      </c>
    </row>
    <row r="119" spans="2:65" s="1" customFormat="1" ht="16.5" customHeight="1">
      <c r="B119" s="132"/>
      <c r="C119" s="133" t="s">
        <v>138</v>
      </c>
      <c r="D119" s="133" t="s">
        <v>185</v>
      </c>
      <c r="E119" s="134" t="s">
        <v>1028</v>
      </c>
      <c r="F119" s="135" t="s">
        <v>1029</v>
      </c>
      <c r="G119" s="136" t="s">
        <v>188</v>
      </c>
      <c r="H119" s="137">
        <v>244.6</v>
      </c>
      <c r="I119" s="138"/>
      <c r="J119" s="139">
        <f>ROUND(I119*H119,2)</f>
        <v>0</v>
      </c>
      <c r="K119" s="135" t="s">
        <v>189</v>
      </c>
      <c r="L119" s="33"/>
      <c r="M119" s="140" t="s">
        <v>3</v>
      </c>
      <c r="N119" s="141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0.24</v>
      </c>
      <c r="T119" s="143">
        <f>S119*H119</f>
        <v>58.70399999999999</v>
      </c>
      <c r="AR119" s="144" t="s">
        <v>127</v>
      </c>
      <c r="AT119" s="144" t="s">
        <v>185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127</v>
      </c>
      <c r="BM119" s="144" t="s">
        <v>1119</v>
      </c>
    </row>
    <row r="120" spans="2:47" s="1" customFormat="1" ht="19.5">
      <c r="B120" s="33"/>
      <c r="D120" s="146" t="s">
        <v>191</v>
      </c>
      <c r="F120" s="147" t="s">
        <v>1030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2">
      <c r="B121" s="33"/>
      <c r="D121" s="150" t="s">
        <v>193</v>
      </c>
      <c r="F121" s="151" t="s">
        <v>1031</v>
      </c>
      <c r="I121" s="148"/>
      <c r="L121" s="33"/>
      <c r="M121" s="149"/>
      <c r="T121" s="54"/>
      <c r="AT121" s="18" t="s">
        <v>193</v>
      </c>
      <c r="AU121" s="18" t="s">
        <v>80</v>
      </c>
    </row>
    <row r="122" spans="2:51" s="12" customFormat="1" ht="12">
      <c r="B122" s="153"/>
      <c r="D122" s="146" t="s">
        <v>197</v>
      </c>
      <c r="E122" s="154" t="s">
        <v>3</v>
      </c>
      <c r="F122" s="155" t="s">
        <v>225</v>
      </c>
      <c r="H122" s="154" t="s">
        <v>3</v>
      </c>
      <c r="I122" s="156"/>
      <c r="L122" s="153"/>
      <c r="M122" s="157"/>
      <c r="T122" s="158"/>
      <c r="AT122" s="154" t="s">
        <v>197</v>
      </c>
      <c r="AU122" s="154" t="s">
        <v>80</v>
      </c>
      <c r="AV122" s="12" t="s">
        <v>76</v>
      </c>
      <c r="AW122" s="12" t="s">
        <v>31</v>
      </c>
      <c r="AX122" s="12" t="s">
        <v>72</v>
      </c>
      <c r="AY122" s="154" t="s">
        <v>183</v>
      </c>
    </row>
    <row r="123" spans="2:51" s="13" customFormat="1" ht="12">
      <c r="B123" s="159"/>
      <c r="D123" s="146" t="s">
        <v>197</v>
      </c>
      <c r="E123" s="160" t="s">
        <v>3</v>
      </c>
      <c r="F123" s="161" t="s">
        <v>1284</v>
      </c>
      <c r="H123" s="162">
        <v>244.6</v>
      </c>
      <c r="I123" s="163"/>
      <c r="L123" s="159"/>
      <c r="M123" s="164"/>
      <c r="T123" s="165"/>
      <c r="AT123" s="160" t="s">
        <v>197</v>
      </c>
      <c r="AU123" s="160" t="s">
        <v>80</v>
      </c>
      <c r="AV123" s="13" t="s">
        <v>80</v>
      </c>
      <c r="AW123" s="13" t="s">
        <v>31</v>
      </c>
      <c r="AX123" s="13" t="s">
        <v>76</v>
      </c>
      <c r="AY123" s="160" t="s">
        <v>183</v>
      </c>
    </row>
    <row r="124" spans="2:65" s="1" customFormat="1" ht="16.5" customHeight="1">
      <c r="B124" s="132"/>
      <c r="C124" s="133" t="s">
        <v>227</v>
      </c>
      <c r="D124" s="133" t="s">
        <v>185</v>
      </c>
      <c r="E124" s="134" t="s">
        <v>1120</v>
      </c>
      <c r="F124" s="135" t="s">
        <v>1121</v>
      </c>
      <c r="G124" s="136" t="s">
        <v>188</v>
      </c>
      <c r="H124" s="137">
        <v>244.6</v>
      </c>
      <c r="I124" s="138"/>
      <c r="J124" s="139">
        <f>ROUND(I124*H124,2)</f>
        <v>0</v>
      </c>
      <c r="K124" s="135" t="s">
        <v>189</v>
      </c>
      <c r="L124" s="33"/>
      <c r="M124" s="140" t="s">
        <v>3</v>
      </c>
      <c r="N124" s="141" t="s">
        <v>43</v>
      </c>
      <c r="P124" s="142">
        <f>O124*H124</f>
        <v>0</v>
      </c>
      <c r="Q124" s="142">
        <v>0</v>
      </c>
      <c r="R124" s="142">
        <f>Q124*H124</f>
        <v>0</v>
      </c>
      <c r="S124" s="142">
        <v>0.098</v>
      </c>
      <c r="T124" s="143">
        <f>S124*H124</f>
        <v>23.9708</v>
      </c>
      <c r="AR124" s="144" t="s">
        <v>127</v>
      </c>
      <c r="AT124" s="144" t="s">
        <v>185</v>
      </c>
      <c r="AU124" s="144" t="s">
        <v>80</v>
      </c>
      <c r="AY124" s="18" t="s">
        <v>183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76</v>
      </c>
      <c r="BK124" s="145">
        <f>ROUND(I124*H124,2)</f>
        <v>0</v>
      </c>
      <c r="BL124" s="18" t="s">
        <v>127</v>
      </c>
      <c r="BM124" s="144" t="s">
        <v>1122</v>
      </c>
    </row>
    <row r="125" spans="2:47" s="1" customFormat="1" ht="19.5">
      <c r="B125" s="33"/>
      <c r="D125" s="146" t="s">
        <v>191</v>
      </c>
      <c r="F125" s="147" t="s">
        <v>1123</v>
      </c>
      <c r="I125" s="148"/>
      <c r="L125" s="33"/>
      <c r="M125" s="149"/>
      <c r="T125" s="54"/>
      <c r="AT125" s="18" t="s">
        <v>191</v>
      </c>
      <c r="AU125" s="18" t="s">
        <v>80</v>
      </c>
    </row>
    <row r="126" spans="2:47" s="1" customFormat="1" ht="12">
      <c r="B126" s="33"/>
      <c r="D126" s="150" t="s">
        <v>193</v>
      </c>
      <c r="F126" s="151" t="s">
        <v>1124</v>
      </c>
      <c r="I126" s="148"/>
      <c r="L126" s="33"/>
      <c r="M126" s="149"/>
      <c r="T126" s="54"/>
      <c r="AT126" s="18" t="s">
        <v>193</v>
      </c>
      <c r="AU126" s="18" t="s">
        <v>80</v>
      </c>
    </row>
    <row r="127" spans="2:51" s="12" customFormat="1" ht="12">
      <c r="B127" s="153"/>
      <c r="D127" s="146" t="s">
        <v>197</v>
      </c>
      <c r="E127" s="154" t="s">
        <v>3</v>
      </c>
      <c r="F127" s="155" t="s">
        <v>1125</v>
      </c>
      <c r="H127" s="154" t="s">
        <v>3</v>
      </c>
      <c r="I127" s="156"/>
      <c r="L127" s="153"/>
      <c r="M127" s="157"/>
      <c r="T127" s="158"/>
      <c r="AT127" s="154" t="s">
        <v>197</v>
      </c>
      <c r="AU127" s="154" t="s">
        <v>80</v>
      </c>
      <c r="AV127" s="12" t="s">
        <v>76</v>
      </c>
      <c r="AW127" s="12" t="s">
        <v>31</v>
      </c>
      <c r="AX127" s="12" t="s">
        <v>72</v>
      </c>
      <c r="AY127" s="154" t="s">
        <v>183</v>
      </c>
    </row>
    <row r="128" spans="2:51" s="13" customFormat="1" ht="12">
      <c r="B128" s="159"/>
      <c r="D128" s="146" t="s">
        <v>197</v>
      </c>
      <c r="E128" s="160" t="s">
        <v>3</v>
      </c>
      <c r="F128" s="161" t="s">
        <v>1284</v>
      </c>
      <c r="H128" s="162">
        <v>244.6</v>
      </c>
      <c r="I128" s="163"/>
      <c r="L128" s="159"/>
      <c r="M128" s="164"/>
      <c r="T128" s="165"/>
      <c r="AT128" s="160" t="s">
        <v>197</v>
      </c>
      <c r="AU128" s="160" t="s">
        <v>80</v>
      </c>
      <c r="AV128" s="13" t="s">
        <v>80</v>
      </c>
      <c r="AW128" s="13" t="s">
        <v>31</v>
      </c>
      <c r="AX128" s="13" t="s">
        <v>76</v>
      </c>
      <c r="AY128" s="160" t="s">
        <v>183</v>
      </c>
    </row>
    <row r="129" spans="2:65" s="1" customFormat="1" ht="16.5" customHeight="1">
      <c r="B129" s="132"/>
      <c r="C129" s="133" t="s">
        <v>235</v>
      </c>
      <c r="D129" s="133" t="s">
        <v>185</v>
      </c>
      <c r="E129" s="134" t="s">
        <v>246</v>
      </c>
      <c r="F129" s="135" t="s">
        <v>247</v>
      </c>
      <c r="G129" s="136" t="s">
        <v>248</v>
      </c>
      <c r="H129" s="137">
        <v>236</v>
      </c>
      <c r="I129" s="138"/>
      <c r="J129" s="139">
        <f>ROUND(I129*H129,2)</f>
        <v>0</v>
      </c>
      <c r="K129" s="135" t="s">
        <v>189</v>
      </c>
      <c r="L129" s="33"/>
      <c r="M129" s="140" t="s">
        <v>3</v>
      </c>
      <c r="N129" s="141" t="s">
        <v>43</v>
      </c>
      <c r="P129" s="142">
        <f>O129*H129</f>
        <v>0</v>
      </c>
      <c r="Q129" s="142">
        <v>0</v>
      </c>
      <c r="R129" s="142">
        <f>Q129*H129</f>
        <v>0</v>
      </c>
      <c r="S129" s="142">
        <v>0.29</v>
      </c>
      <c r="T129" s="143">
        <f>S129*H129</f>
        <v>68.44</v>
      </c>
      <c r="AR129" s="144" t="s">
        <v>127</v>
      </c>
      <c r="AT129" s="144" t="s">
        <v>185</v>
      </c>
      <c r="AU129" s="144" t="s">
        <v>80</v>
      </c>
      <c r="AY129" s="18" t="s">
        <v>183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76</v>
      </c>
      <c r="BK129" s="145">
        <f>ROUND(I129*H129,2)</f>
        <v>0</v>
      </c>
      <c r="BL129" s="18" t="s">
        <v>127</v>
      </c>
      <c r="BM129" s="144" t="s">
        <v>249</v>
      </c>
    </row>
    <row r="130" spans="2:47" s="1" customFormat="1" ht="19.5">
      <c r="B130" s="33"/>
      <c r="D130" s="146" t="s">
        <v>191</v>
      </c>
      <c r="F130" s="147" t="s">
        <v>250</v>
      </c>
      <c r="I130" s="148"/>
      <c r="L130" s="33"/>
      <c r="M130" s="149"/>
      <c r="T130" s="54"/>
      <c r="AT130" s="18" t="s">
        <v>191</v>
      </c>
      <c r="AU130" s="18" t="s">
        <v>80</v>
      </c>
    </row>
    <row r="131" spans="2:47" s="1" customFormat="1" ht="12">
      <c r="B131" s="33"/>
      <c r="D131" s="150" t="s">
        <v>193</v>
      </c>
      <c r="F131" s="151" t="s">
        <v>251</v>
      </c>
      <c r="I131" s="148"/>
      <c r="L131" s="33"/>
      <c r="M131" s="149"/>
      <c r="T131" s="54"/>
      <c r="AT131" s="18" t="s">
        <v>193</v>
      </c>
      <c r="AU131" s="18" t="s">
        <v>80</v>
      </c>
    </row>
    <row r="132" spans="2:51" s="12" customFormat="1" ht="12">
      <c r="B132" s="153"/>
      <c r="D132" s="146" t="s">
        <v>197</v>
      </c>
      <c r="E132" s="154" t="s">
        <v>3</v>
      </c>
      <c r="F132" s="155" t="s">
        <v>252</v>
      </c>
      <c r="H132" s="154" t="s">
        <v>3</v>
      </c>
      <c r="I132" s="156"/>
      <c r="L132" s="153"/>
      <c r="M132" s="157"/>
      <c r="T132" s="158"/>
      <c r="AT132" s="154" t="s">
        <v>197</v>
      </c>
      <c r="AU132" s="154" t="s">
        <v>80</v>
      </c>
      <c r="AV132" s="12" t="s">
        <v>76</v>
      </c>
      <c r="AW132" s="12" t="s">
        <v>31</v>
      </c>
      <c r="AX132" s="12" t="s">
        <v>72</v>
      </c>
      <c r="AY132" s="154" t="s">
        <v>183</v>
      </c>
    </row>
    <row r="133" spans="2:51" s="13" customFormat="1" ht="12">
      <c r="B133" s="159"/>
      <c r="D133" s="146" t="s">
        <v>197</v>
      </c>
      <c r="E133" s="160" t="s">
        <v>3</v>
      </c>
      <c r="F133" s="161" t="s">
        <v>1285</v>
      </c>
      <c r="H133" s="162">
        <v>236</v>
      </c>
      <c r="I133" s="163"/>
      <c r="L133" s="159"/>
      <c r="M133" s="164"/>
      <c r="T133" s="165"/>
      <c r="AT133" s="160" t="s">
        <v>197</v>
      </c>
      <c r="AU133" s="160" t="s">
        <v>80</v>
      </c>
      <c r="AV133" s="13" t="s">
        <v>80</v>
      </c>
      <c r="AW133" s="13" t="s">
        <v>31</v>
      </c>
      <c r="AX133" s="13" t="s">
        <v>76</v>
      </c>
      <c r="AY133" s="160" t="s">
        <v>183</v>
      </c>
    </row>
    <row r="134" spans="2:65" s="1" customFormat="1" ht="21.75" customHeight="1">
      <c r="B134" s="132"/>
      <c r="C134" s="133" t="s">
        <v>245</v>
      </c>
      <c r="D134" s="133" t="s">
        <v>185</v>
      </c>
      <c r="E134" s="134" t="s">
        <v>1286</v>
      </c>
      <c r="F134" s="135" t="s">
        <v>1287</v>
      </c>
      <c r="G134" s="136" t="s">
        <v>273</v>
      </c>
      <c r="H134" s="137">
        <v>27.2</v>
      </c>
      <c r="I134" s="138"/>
      <c r="J134" s="139">
        <f>ROUND(I134*H134,2)</f>
        <v>0</v>
      </c>
      <c r="K134" s="135" t="s">
        <v>189</v>
      </c>
      <c r="L134" s="33"/>
      <c r="M134" s="140" t="s">
        <v>3</v>
      </c>
      <c r="N134" s="141" t="s">
        <v>43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127</v>
      </c>
      <c r="AT134" s="144" t="s">
        <v>185</v>
      </c>
      <c r="AU134" s="144" t="s">
        <v>80</v>
      </c>
      <c r="AY134" s="18" t="s">
        <v>183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8" t="s">
        <v>76</v>
      </c>
      <c r="BK134" s="145">
        <f>ROUND(I134*H134,2)</f>
        <v>0</v>
      </c>
      <c r="BL134" s="18" t="s">
        <v>127</v>
      </c>
      <c r="BM134" s="144" t="s">
        <v>1288</v>
      </c>
    </row>
    <row r="135" spans="2:47" s="1" customFormat="1" ht="12">
      <c r="B135" s="33"/>
      <c r="D135" s="146" t="s">
        <v>191</v>
      </c>
      <c r="F135" s="147" t="s">
        <v>1289</v>
      </c>
      <c r="I135" s="148"/>
      <c r="L135" s="33"/>
      <c r="M135" s="149"/>
      <c r="T135" s="54"/>
      <c r="AT135" s="18" t="s">
        <v>191</v>
      </c>
      <c r="AU135" s="18" t="s">
        <v>80</v>
      </c>
    </row>
    <row r="136" spans="2:47" s="1" customFormat="1" ht="12">
      <c r="B136" s="33"/>
      <c r="D136" s="150" t="s">
        <v>193</v>
      </c>
      <c r="F136" s="151" t="s">
        <v>1290</v>
      </c>
      <c r="I136" s="148"/>
      <c r="L136" s="33"/>
      <c r="M136" s="149"/>
      <c r="T136" s="54"/>
      <c r="AT136" s="18" t="s">
        <v>193</v>
      </c>
      <c r="AU136" s="18" t="s">
        <v>80</v>
      </c>
    </row>
    <row r="137" spans="2:65" s="1" customFormat="1" ht="21.75" customHeight="1">
      <c r="B137" s="132"/>
      <c r="C137" s="133" t="s">
        <v>254</v>
      </c>
      <c r="D137" s="133" t="s">
        <v>185</v>
      </c>
      <c r="E137" s="134" t="s">
        <v>837</v>
      </c>
      <c r="F137" s="135" t="s">
        <v>838</v>
      </c>
      <c r="G137" s="136" t="s">
        <v>273</v>
      </c>
      <c r="H137" s="137">
        <v>53.82</v>
      </c>
      <c r="I137" s="138"/>
      <c r="J137" s="139">
        <f>ROUND(I137*H137,2)</f>
        <v>0</v>
      </c>
      <c r="K137" s="135" t="s">
        <v>189</v>
      </c>
      <c r="L137" s="33"/>
      <c r="M137" s="140" t="s">
        <v>3</v>
      </c>
      <c r="N137" s="141" t="s">
        <v>43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127</v>
      </c>
      <c r="AT137" s="144" t="s">
        <v>185</v>
      </c>
      <c r="AU137" s="144" t="s">
        <v>80</v>
      </c>
      <c r="AY137" s="18" t="s">
        <v>183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8" t="s">
        <v>76</v>
      </c>
      <c r="BK137" s="145">
        <f>ROUND(I137*H137,2)</f>
        <v>0</v>
      </c>
      <c r="BL137" s="18" t="s">
        <v>127</v>
      </c>
      <c r="BM137" s="144" t="s">
        <v>1291</v>
      </c>
    </row>
    <row r="138" spans="2:47" s="1" customFormat="1" ht="19.5">
      <c r="B138" s="33"/>
      <c r="D138" s="146" t="s">
        <v>191</v>
      </c>
      <c r="F138" s="147" t="s">
        <v>840</v>
      </c>
      <c r="I138" s="148"/>
      <c r="L138" s="33"/>
      <c r="M138" s="149"/>
      <c r="T138" s="54"/>
      <c r="AT138" s="18" t="s">
        <v>191</v>
      </c>
      <c r="AU138" s="18" t="s">
        <v>80</v>
      </c>
    </row>
    <row r="139" spans="2:47" s="1" customFormat="1" ht="12">
      <c r="B139" s="33"/>
      <c r="D139" s="150" t="s">
        <v>193</v>
      </c>
      <c r="F139" s="151" t="s">
        <v>841</v>
      </c>
      <c r="I139" s="148"/>
      <c r="L139" s="33"/>
      <c r="M139" s="149"/>
      <c r="T139" s="54"/>
      <c r="AT139" s="18" t="s">
        <v>193</v>
      </c>
      <c r="AU139" s="18" t="s">
        <v>80</v>
      </c>
    </row>
    <row r="140" spans="2:51" s="12" customFormat="1" ht="12">
      <c r="B140" s="153"/>
      <c r="D140" s="146" t="s">
        <v>197</v>
      </c>
      <c r="E140" s="154" t="s">
        <v>3</v>
      </c>
      <c r="F140" s="155" t="s">
        <v>1292</v>
      </c>
      <c r="H140" s="154" t="s">
        <v>3</v>
      </c>
      <c r="I140" s="156"/>
      <c r="L140" s="153"/>
      <c r="M140" s="157"/>
      <c r="T140" s="158"/>
      <c r="AT140" s="154" t="s">
        <v>197</v>
      </c>
      <c r="AU140" s="154" t="s">
        <v>80</v>
      </c>
      <c r="AV140" s="12" t="s">
        <v>76</v>
      </c>
      <c r="AW140" s="12" t="s">
        <v>31</v>
      </c>
      <c r="AX140" s="12" t="s">
        <v>72</v>
      </c>
      <c r="AY140" s="154" t="s">
        <v>183</v>
      </c>
    </row>
    <row r="141" spans="2:51" s="13" customFormat="1" ht="12">
      <c r="B141" s="159"/>
      <c r="D141" s="146" t="s">
        <v>197</v>
      </c>
      <c r="E141" s="160" t="s">
        <v>3</v>
      </c>
      <c r="F141" s="161" t="s">
        <v>1293</v>
      </c>
      <c r="H141" s="162">
        <v>53.82</v>
      </c>
      <c r="I141" s="163"/>
      <c r="L141" s="159"/>
      <c r="M141" s="164"/>
      <c r="T141" s="165"/>
      <c r="AT141" s="160" t="s">
        <v>197</v>
      </c>
      <c r="AU141" s="160" t="s">
        <v>80</v>
      </c>
      <c r="AV141" s="13" t="s">
        <v>80</v>
      </c>
      <c r="AW141" s="13" t="s">
        <v>31</v>
      </c>
      <c r="AX141" s="13" t="s">
        <v>76</v>
      </c>
      <c r="AY141" s="160" t="s">
        <v>183</v>
      </c>
    </row>
    <row r="142" spans="2:65" s="1" customFormat="1" ht="21.75" customHeight="1">
      <c r="B142" s="132"/>
      <c r="C142" s="133" t="s">
        <v>262</v>
      </c>
      <c r="D142" s="133" t="s">
        <v>185</v>
      </c>
      <c r="E142" s="134" t="s">
        <v>280</v>
      </c>
      <c r="F142" s="135" t="s">
        <v>281</v>
      </c>
      <c r="G142" s="136" t="s">
        <v>273</v>
      </c>
      <c r="H142" s="137">
        <v>81.02</v>
      </c>
      <c r="I142" s="138"/>
      <c r="J142" s="139">
        <f>ROUND(I142*H142,2)</f>
        <v>0</v>
      </c>
      <c r="K142" s="135" t="s">
        <v>189</v>
      </c>
      <c r="L142" s="33"/>
      <c r="M142" s="140" t="s">
        <v>3</v>
      </c>
      <c r="N142" s="141" t="s">
        <v>43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127</v>
      </c>
      <c r="AT142" s="144" t="s">
        <v>185</v>
      </c>
      <c r="AU142" s="144" t="s">
        <v>80</v>
      </c>
      <c r="AY142" s="18" t="s">
        <v>183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8" t="s">
        <v>76</v>
      </c>
      <c r="BK142" s="145">
        <f>ROUND(I142*H142,2)</f>
        <v>0</v>
      </c>
      <c r="BL142" s="18" t="s">
        <v>127</v>
      </c>
      <c r="BM142" s="144" t="s">
        <v>1294</v>
      </c>
    </row>
    <row r="143" spans="2:47" s="1" customFormat="1" ht="19.5">
      <c r="B143" s="33"/>
      <c r="D143" s="146" t="s">
        <v>191</v>
      </c>
      <c r="F143" s="147" t="s">
        <v>283</v>
      </c>
      <c r="I143" s="148"/>
      <c r="L143" s="33"/>
      <c r="M143" s="149"/>
      <c r="T143" s="54"/>
      <c r="AT143" s="18" t="s">
        <v>191</v>
      </c>
      <c r="AU143" s="18" t="s">
        <v>80</v>
      </c>
    </row>
    <row r="144" spans="2:47" s="1" customFormat="1" ht="12">
      <c r="B144" s="33"/>
      <c r="D144" s="150" t="s">
        <v>193</v>
      </c>
      <c r="F144" s="151" t="s">
        <v>284</v>
      </c>
      <c r="I144" s="148"/>
      <c r="L144" s="33"/>
      <c r="M144" s="149"/>
      <c r="T144" s="54"/>
      <c r="AT144" s="18" t="s">
        <v>193</v>
      </c>
      <c r="AU144" s="18" t="s">
        <v>80</v>
      </c>
    </row>
    <row r="145" spans="2:65" s="1" customFormat="1" ht="24.2" customHeight="1">
      <c r="B145" s="132"/>
      <c r="C145" s="133" t="s">
        <v>270</v>
      </c>
      <c r="D145" s="133" t="s">
        <v>185</v>
      </c>
      <c r="E145" s="134" t="s">
        <v>286</v>
      </c>
      <c r="F145" s="135" t="s">
        <v>287</v>
      </c>
      <c r="G145" s="136" t="s">
        <v>273</v>
      </c>
      <c r="H145" s="137">
        <v>405.1</v>
      </c>
      <c r="I145" s="138"/>
      <c r="J145" s="139">
        <f>ROUND(I145*H145,2)</f>
        <v>0</v>
      </c>
      <c r="K145" s="135" t="s">
        <v>189</v>
      </c>
      <c r="L145" s="33"/>
      <c r="M145" s="140" t="s">
        <v>3</v>
      </c>
      <c r="N145" s="141" t="s">
        <v>43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127</v>
      </c>
      <c r="AT145" s="144" t="s">
        <v>185</v>
      </c>
      <c r="AU145" s="144" t="s">
        <v>80</v>
      </c>
      <c r="AY145" s="18" t="s">
        <v>183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76</v>
      </c>
      <c r="BK145" s="145">
        <f>ROUND(I145*H145,2)</f>
        <v>0</v>
      </c>
      <c r="BL145" s="18" t="s">
        <v>127</v>
      </c>
      <c r="BM145" s="144" t="s">
        <v>1295</v>
      </c>
    </row>
    <row r="146" spans="2:47" s="1" customFormat="1" ht="19.5">
      <c r="B146" s="33"/>
      <c r="D146" s="146" t="s">
        <v>191</v>
      </c>
      <c r="F146" s="147" t="s">
        <v>289</v>
      </c>
      <c r="I146" s="148"/>
      <c r="L146" s="33"/>
      <c r="M146" s="149"/>
      <c r="T146" s="54"/>
      <c r="AT146" s="18" t="s">
        <v>191</v>
      </c>
      <c r="AU146" s="18" t="s">
        <v>80</v>
      </c>
    </row>
    <row r="147" spans="2:47" s="1" customFormat="1" ht="12">
      <c r="B147" s="33"/>
      <c r="D147" s="150" t="s">
        <v>193</v>
      </c>
      <c r="F147" s="151" t="s">
        <v>290</v>
      </c>
      <c r="I147" s="148"/>
      <c r="L147" s="33"/>
      <c r="M147" s="149"/>
      <c r="T147" s="54"/>
      <c r="AT147" s="18" t="s">
        <v>193</v>
      </c>
      <c r="AU147" s="18" t="s">
        <v>80</v>
      </c>
    </row>
    <row r="148" spans="2:51" s="13" customFormat="1" ht="12">
      <c r="B148" s="159"/>
      <c r="D148" s="146" t="s">
        <v>197</v>
      </c>
      <c r="F148" s="161" t="s">
        <v>1296</v>
      </c>
      <c r="H148" s="162">
        <v>405.1</v>
      </c>
      <c r="I148" s="163"/>
      <c r="L148" s="159"/>
      <c r="M148" s="164"/>
      <c r="T148" s="165"/>
      <c r="AT148" s="160" t="s">
        <v>197</v>
      </c>
      <c r="AU148" s="160" t="s">
        <v>80</v>
      </c>
      <c r="AV148" s="13" t="s">
        <v>80</v>
      </c>
      <c r="AW148" s="13" t="s">
        <v>4</v>
      </c>
      <c r="AX148" s="13" t="s">
        <v>76</v>
      </c>
      <c r="AY148" s="160" t="s">
        <v>183</v>
      </c>
    </row>
    <row r="149" spans="2:65" s="1" customFormat="1" ht="16.5" customHeight="1">
      <c r="B149" s="132"/>
      <c r="C149" s="133" t="s">
        <v>279</v>
      </c>
      <c r="D149" s="133" t="s">
        <v>185</v>
      </c>
      <c r="E149" s="134" t="s">
        <v>293</v>
      </c>
      <c r="F149" s="135" t="s">
        <v>294</v>
      </c>
      <c r="G149" s="136" t="s">
        <v>295</v>
      </c>
      <c r="H149" s="137">
        <v>145.836</v>
      </c>
      <c r="I149" s="138"/>
      <c r="J149" s="139">
        <f>ROUND(I149*H149,2)</f>
        <v>0</v>
      </c>
      <c r="K149" s="135" t="s">
        <v>189</v>
      </c>
      <c r="L149" s="33"/>
      <c r="M149" s="140" t="s">
        <v>3</v>
      </c>
      <c r="N149" s="141" t="s">
        <v>43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127</v>
      </c>
      <c r="AT149" s="144" t="s">
        <v>185</v>
      </c>
      <c r="AU149" s="144" t="s">
        <v>80</v>
      </c>
      <c r="AY149" s="18" t="s">
        <v>183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76</v>
      </c>
      <c r="BK149" s="145">
        <f>ROUND(I149*H149,2)</f>
        <v>0</v>
      </c>
      <c r="BL149" s="18" t="s">
        <v>127</v>
      </c>
      <c r="BM149" s="144" t="s">
        <v>1297</v>
      </c>
    </row>
    <row r="150" spans="2:47" s="1" customFormat="1" ht="19.5">
      <c r="B150" s="33"/>
      <c r="D150" s="146" t="s">
        <v>191</v>
      </c>
      <c r="F150" s="147" t="s">
        <v>297</v>
      </c>
      <c r="I150" s="148"/>
      <c r="L150" s="33"/>
      <c r="M150" s="149"/>
      <c r="T150" s="54"/>
      <c r="AT150" s="18" t="s">
        <v>191</v>
      </c>
      <c r="AU150" s="18" t="s">
        <v>80</v>
      </c>
    </row>
    <row r="151" spans="2:47" s="1" customFormat="1" ht="12">
      <c r="B151" s="33"/>
      <c r="D151" s="150" t="s">
        <v>193</v>
      </c>
      <c r="F151" s="151" t="s">
        <v>298</v>
      </c>
      <c r="I151" s="148"/>
      <c r="L151" s="33"/>
      <c r="M151" s="149"/>
      <c r="T151" s="54"/>
      <c r="AT151" s="18" t="s">
        <v>193</v>
      </c>
      <c r="AU151" s="18" t="s">
        <v>80</v>
      </c>
    </row>
    <row r="152" spans="2:51" s="13" customFormat="1" ht="12">
      <c r="B152" s="159"/>
      <c r="D152" s="146" t="s">
        <v>197</v>
      </c>
      <c r="F152" s="161" t="s">
        <v>1298</v>
      </c>
      <c r="H152" s="162">
        <v>145.836</v>
      </c>
      <c r="I152" s="163"/>
      <c r="L152" s="159"/>
      <c r="M152" s="164"/>
      <c r="T152" s="165"/>
      <c r="AT152" s="160" t="s">
        <v>197</v>
      </c>
      <c r="AU152" s="160" t="s">
        <v>80</v>
      </c>
      <c r="AV152" s="13" t="s">
        <v>80</v>
      </c>
      <c r="AW152" s="13" t="s">
        <v>4</v>
      </c>
      <c r="AX152" s="13" t="s">
        <v>76</v>
      </c>
      <c r="AY152" s="160" t="s">
        <v>183</v>
      </c>
    </row>
    <row r="153" spans="2:65" s="1" customFormat="1" ht="16.5" customHeight="1">
      <c r="B153" s="132"/>
      <c r="C153" s="133" t="s">
        <v>285</v>
      </c>
      <c r="D153" s="133" t="s">
        <v>185</v>
      </c>
      <c r="E153" s="134" t="s">
        <v>300</v>
      </c>
      <c r="F153" s="135" t="s">
        <v>301</v>
      </c>
      <c r="G153" s="136" t="s">
        <v>273</v>
      </c>
      <c r="H153" s="137">
        <v>81.02</v>
      </c>
      <c r="I153" s="138"/>
      <c r="J153" s="139">
        <f>ROUND(I153*H153,2)</f>
        <v>0</v>
      </c>
      <c r="K153" s="135" t="s">
        <v>189</v>
      </c>
      <c r="L153" s="33"/>
      <c r="M153" s="140" t="s">
        <v>3</v>
      </c>
      <c r="N153" s="141" t="s">
        <v>43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127</v>
      </c>
      <c r="AT153" s="144" t="s">
        <v>185</v>
      </c>
      <c r="AU153" s="144" t="s">
        <v>80</v>
      </c>
      <c r="AY153" s="18" t="s">
        <v>183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8" t="s">
        <v>76</v>
      </c>
      <c r="BK153" s="145">
        <f>ROUND(I153*H153,2)</f>
        <v>0</v>
      </c>
      <c r="BL153" s="18" t="s">
        <v>127</v>
      </c>
      <c r="BM153" s="144" t="s">
        <v>1299</v>
      </c>
    </row>
    <row r="154" spans="2:47" s="1" customFormat="1" ht="12">
      <c r="B154" s="33"/>
      <c r="D154" s="146" t="s">
        <v>191</v>
      </c>
      <c r="F154" s="147" t="s">
        <v>303</v>
      </c>
      <c r="I154" s="148"/>
      <c r="L154" s="33"/>
      <c r="M154" s="149"/>
      <c r="T154" s="54"/>
      <c r="AT154" s="18" t="s">
        <v>191</v>
      </c>
      <c r="AU154" s="18" t="s">
        <v>80</v>
      </c>
    </row>
    <row r="155" spans="2:47" s="1" customFormat="1" ht="12">
      <c r="B155" s="33"/>
      <c r="D155" s="150" t="s">
        <v>193</v>
      </c>
      <c r="F155" s="151" t="s">
        <v>304</v>
      </c>
      <c r="I155" s="148"/>
      <c r="L155" s="33"/>
      <c r="M155" s="149"/>
      <c r="T155" s="54"/>
      <c r="AT155" s="18" t="s">
        <v>193</v>
      </c>
      <c r="AU155" s="18" t="s">
        <v>80</v>
      </c>
    </row>
    <row r="156" spans="2:51" s="13" customFormat="1" ht="12">
      <c r="B156" s="159"/>
      <c r="D156" s="146" t="s">
        <v>197</v>
      </c>
      <c r="E156" s="160" t="s">
        <v>3</v>
      </c>
      <c r="F156" s="161" t="s">
        <v>1300</v>
      </c>
      <c r="H156" s="162">
        <v>27.2</v>
      </c>
      <c r="I156" s="163"/>
      <c r="L156" s="159"/>
      <c r="M156" s="164"/>
      <c r="T156" s="165"/>
      <c r="AT156" s="160" t="s">
        <v>197</v>
      </c>
      <c r="AU156" s="160" t="s">
        <v>80</v>
      </c>
      <c r="AV156" s="13" t="s">
        <v>80</v>
      </c>
      <c r="AW156" s="13" t="s">
        <v>31</v>
      </c>
      <c r="AX156" s="13" t="s">
        <v>72</v>
      </c>
      <c r="AY156" s="160" t="s">
        <v>183</v>
      </c>
    </row>
    <row r="157" spans="2:51" s="13" customFormat="1" ht="12">
      <c r="B157" s="159"/>
      <c r="D157" s="146" t="s">
        <v>197</v>
      </c>
      <c r="E157" s="160" t="s">
        <v>3</v>
      </c>
      <c r="F157" s="161" t="s">
        <v>1301</v>
      </c>
      <c r="H157" s="162">
        <v>53.82</v>
      </c>
      <c r="I157" s="163"/>
      <c r="L157" s="159"/>
      <c r="M157" s="164"/>
      <c r="T157" s="165"/>
      <c r="AT157" s="160" t="s">
        <v>197</v>
      </c>
      <c r="AU157" s="160" t="s">
        <v>80</v>
      </c>
      <c r="AV157" s="13" t="s">
        <v>80</v>
      </c>
      <c r="AW157" s="13" t="s">
        <v>31</v>
      </c>
      <c r="AX157" s="13" t="s">
        <v>72</v>
      </c>
      <c r="AY157" s="160" t="s">
        <v>183</v>
      </c>
    </row>
    <row r="158" spans="2:51" s="14" customFormat="1" ht="12">
      <c r="B158" s="166"/>
      <c r="D158" s="146" t="s">
        <v>197</v>
      </c>
      <c r="E158" s="167" t="s">
        <v>3</v>
      </c>
      <c r="F158" s="168" t="s">
        <v>226</v>
      </c>
      <c r="H158" s="169">
        <v>81.02</v>
      </c>
      <c r="I158" s="170"/>
      <c r="L158" s="166"/>
      <c r="M158" s="171"/>
      <c r="T158" s="172"/>
      <c r="AT158" s="167" t="s">
        <v>197</v>
      </c>
      <c r="AU158" s="167" t="s">
        <v>80</v>
      </c>
      <c r="AV158" s="14" t="s">
        <v>127</v>
      </c>
      <c r="AW158" s="14" t="s">
        <v>31</v>
      </c>
      <c r="AX158" s="14" t="s">
        <v>76</v>
      </c>
      <c r="AY158" s="167" t="s">
        <v>183</v>
      </c>
    </row>
    <row r="159" spans="2:65" s="1" customFormat="1" ht="16.5" customHeight="1">
      <c r="B159" s="132"/>
      <c r="C159" s="133" t="s">
        <v>292</v>
      </c>
      <c r="D159" s="133" t="s">
        <v>185</v>
      </c>
      <c r="E159" s="134" t="s">
        <v>330</v>
      </c>
      <c r="F159" s="135" t="s">
        <v>331</v>
      </c>
      <c r="G159" s="136" t="s">
        <v>188</v>
      </c>
      <c r="H159" s="137">
        <v>584.26</v>
      </c>
      <c r="I159" s="138"/>
      <c r="J159" s="139">
        <f>ROUND(I159*H159,2)</f>
        <v>0</v>
      </c>
      <c r="K159" s="135" t="s">
        <v>189</v>
      </c>
      <c r="L159" s="33"/>
      <c r="M159" s="140" t="s">
        <v>3</v>
      </c>
      <c r="N159" s="141" t="s">
        <v>43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127</v>
      </c>
      <c r="AT159" s="144" t="s">
        <v>185</v>
      </c>
      <c r="AU159" s="144" t="s">
        <v>80</v>
      </c>
      <c r="AY159" s="18" t="s">
        <v>183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8" t="s">
        <v>76</v>
      </c>
      <c r="BK159" s="145">
        <f>ROUND(I159*H159,2)</f>
        <v>0</v>
      </c>
      <c r="BL159" s="18" t="s">
        <v>127</v>
      </c>
      <c r="BM159" s="144" t="s">
        <v>332</v>
      </c>
    </row>
    <row r="160" spans="2:47" s="1" customFormat="1" ht="12">
      <c r="B160" s="33"/>
      <c r="D160" s="146" t="s">
        <v>191</v>
      </c>
      <c r="F160" s="147" t="s">
        <v>333</v>
      </c>
      <c r="I160" s="148"/>
      <c r="L160" s="33"/>
      <c r="M160" s="149"/>
      <c r="T160" s="54"/>
      <c r="AT160" s="18" t="s">
        <v>191</v>
      </c>
      <c r="AU160" s="18" t="s">
        <v>80</v>
      </c>
    </row>
    <row r="161" spans="2:47" s="1" customFormat="1" ht="12">
      <c r="B161" s="33"/>
      <c r="D161" s="150" t="s">
        <v>193</v>
      </c>
      <c r="F161" s="151" t="s">
        <v>334</v>
      </c>
      <c r="I161" s="148"/>
      <c r="L161" s="33"/>
      <c r="M161" s="149"/>
      <c r="T161" s="54"/>
      <c r="AT161" s="18" t="s">
        <v>193</v>
      </c>
      <c r="AU161" s="18" t="s">
        <v>80</v>
      </c>
    </row>
    <row r="162" spans="2:51" s="13" customFormat="1" ht="12">
      <c r="B162" s="159"/>
      <c r="D162" s="146" t="s">
        <v>197</v>
      </c>
      <c r="E162" s="160" t="s">
        <v>3</v>
      </c>
      <c r="F162" s="161" t="s">
        <v>1302</v>
      </c>
      <c r="H162" s="162">
        <v>8.96</v>
      </c>
      <c r="I162" s="163"/>
      <c r="L162" s="159"/>
      <c r="M162" s="164"/>
      <c r="T162" s="165"/>
      <c r="AT162" s="160" t="s">
        <v>197</v>
      </c>
      <c r="AU162" s="160" t="s">
        <v>80</v>
      </c>
      <c r="AV162" s="13" t="s">
        <v>80</v>
      </c>
      <c r="AW162" s="13" t="s">
        <v>31</v>
      </c>
      <c r="AX162" s="13" t="s">
        <v>72</v>
      </c>
      <c r="AY162" s="160" t="s">
        <v>183</v>
      </c>
    </row>
    <row r="163" spans="2:51" s="13" customFormat="1" ht="12">
      <c r="B163" s="159"/>
      <c r="D163" s="146" t="s">
        <v>197</v>
      </c>
      <c r="E163" s="160" t="s">
        <v>3</v>
      </c>
      <c r="F163" s="161" t="s">
        <v>1303</v>
      </c>
      <c r="H163" s="162">
        <v>361.83</v>
      </c>
      <c r="I163" s="163"/>
      <c r="L163" s="159"/>
      <c r="M163" s="164"/>
      <c r="T163" s="165"/>
      <c r="AT163" s="160" t="s">
        <v>197</v>
      </c>
      <c r="AU163" s="160" t="s">
        <v>80</v>
      </c>
      <c r="AV163" s="13" t="s">
        <v>80</v>
      </c>
      <c r="AW163" s="13" t="s">
        <v>31</v>
      </c>
      <c r="AX163" s="13" t="s">
        <v>72</v>
      </c>
      <c r="AY163" s="160" t="s">
        <v>183</v>
      </c>
    </row>
    <row r="164" spans="2:51" s="13" customFormat="1" ht="12">
      <c r="B164" s="159"/>
      <c r="D164" s="146" t="s">
        <v>197</v>
      </c>
      <c r="E164" s="160" t="s">
        <v>3</v>
      </c>
      <c r="F164" s="161" t="s">
        <v>1304</v>
      </c>
      <c r="H164" s="162">
        <v>213.47</v>
      </c>
      <c r="I164" s="163"/>
      <c r="L164" s="159"/>
      <c r="M164" s="164"/>
      <c r="T164" s="165"/>
      <c r="AT164" s="160" t="s">
        <v>197</v>
      </c>
      <c r="AU164" s="160" t="s">
        <v>80</v>
      </c>
      <c r="AV164" s="13" t="s">
        <v>80</v>
      </c>
      <c r="AW164" s="13" t="s">
        <v>31</v>
      </c>
      <c r="AX164" s="13" t="s">
        <v>72</v>
      </c>
      <c r="AY164" s="160" t="s">
        <v>183</v>
      </c>
    </row>
    <row r="165" spans="2:51" s="14" customFormat="1" ht="12">
      <c r="B165" s="166"/>
      <c r="D165" s="146" t="s">
        <v>197</v>
      </c>
      <c r="E165" s="167" t="s">
        <v>3</v>
      </c>
      <c r="F165" s="168" t="s">
        <v>226</v>
      </c>
      <c r="H165" s="169">
        <v>584.26</v>
      </c>
      <c r="I165" s="170"/>
      <c r="L165" s="166"/>
      <c r="M165" s="171"/>
      <c r="T165" s="172"/>
      <c r="AT165" s="167" t="s">
        <v>197</v>
      </c>
      <c r="AU165" s="167" t="s">
        <v>80</v>
      </c>
      <c r="AV165" s="14" t="s">
        <v>127</v>
      </c>
      <c r="AW165" s="14" t="s">
        <v>31</v>
      </c>
      <c r="AX165" s="14" t="s">
        <v>76</v>
      </c>
      <c r="AY165" s="167" t="s">
        <v>183</v>
      </c>
    </row>
    <row r="166" spans="2:63" s="11" customFormat="1" ht="22.9" customHeight="1">
      <c r="B166" s="120"/>
      <c r="D166" s="121" t="s">
        <v>71</v>
      </c>
      <c r="E166" s="130" t="s">
        <v>80</v>
      </c>
      <c r="F166" s="130" t="s">
        <v>1305</v>
      </c>
      <c r="I166" s="123"/>
      <c r="J166" s="131">
        <f>BK166</f>
        <v>0</v>
      </c>
      <c r="L166" s="120"/>
      <c r="M166" s="125"/>
      <c r="P166" s="126">
        <f>SUM(P167:P175)</f>
        <v>0</v>
      </c>
      <c r="R166" s="126">
        <f>SUM(R167:R175)</f>
        <v>59.585059099999995</v>
      </c>
      <c r="T166" s="127">
        <f>SUM(T167:T175)</f>
        <v>0</v>
      </c>
      <c r="AR166" s="121" t="s">
        <v>76</v>
      </c>
      <c r="AT166" s="128" t="s">
        <v>71</v>
      </c>
      <c r="AU166" s="128" t="s">
        <v>76</v>
      </c>
      <c r="AY166" s="121" t="s">
        <v>183</v>
      </c>
      <c r="BK166" s="129">
        <f>SUM(BK167:BK175)</f>
        <v>0</v>
      </c>
    </row>
    <row r="167" spans="2:65" s="1" customFormat="1" ht="24.2" customHeight="1">
      <c r="B167" s="132"/>
      <c r="C167" s="133" t="s">
        <v>9</v>
      </c>
      <c r="D167" s="133" t="s">
        <v>185</v>
      </c>
      <c r="E167" s="134" t="s">
        <v>1306</v>
      </c>
      <c r="F167" s="135" t="s">
        <v>1307</v>
      </c>
      <c r="G167" s="136" t="s">
        <v>248</v>
      </c>
      <c r="H167" s="137">
        <v>60</v>
      </c>
      <c r="I167" s="138"/>
      <c r="J167" s="139">
        <f>ROUND(I167*H167,2)</f>
        <v>0</v>
      </c>
      <c r="K167" s="135" t="s">
        <v>189</v>
      </c>
      <c r="L167" s="33"/>
      <c r="M167" s="140" t="s">
        <v>3</v>
      </c>
      <c r="N167" s="141" t="s">
        <v>43</v>
      </c>
      <c r="P167" s="142">
        <f>O167*H167</f>
        <v>0</v>
      </c>
      <c r="Q167" s="142">
        <v>0.28714</v>
      </c>
      <c r="R167" s="142">
        <f>Q167*H167</f>
        <v>17.2284</v>
      </c>
      <c r="S167" s="142">
        <v>0</v>
      </c>
      <c r="T167" s="143">
        <f>S167*H167</f>
        <v>0</v>
      </c>
      <c r="AR167" s="144" t="s">
        <v>127</v>
      </c>
      <c r="AT167" s="144" t="s">
        <v>185</v>
      </c>
      <c r="AU167" s="144" t="s">
        <v>80</v>
      </c>
      <c r="AY167" s="18" t="s">
        <v>183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8" t="s">
        <v>76</v>
      </c>
      <c r="BK167" s="145">
        <f>ROUND(I167*H167,2)</f>
        <v>0</v>
      </c>
      <c r="BL167" s="18" t="s">
        <v>127</v>
      </c>
      <c r="BM167" s="144" t="s">
        <v>1308</v>
      </c>
    </row>
    <row r="168" spans="2:47" s="1" customFormat="1" ht="19.5">
      <c r="B168" s="33"/>
      <c r="D168" s="146" t="s">
        <v>191</v>
      </c>
      <c r="F168" s="147" t="s">
        <v>1309</v>
      </c>
      <c r="I168" s="148"/>
      <c r="L168" s="33"/>
      <c r="M168" s="149"/>
      <c r="T168" s="54"/>
      <c r="AT168" s="18" t="s">
        <v>191</v>
      </c>
      <c r="AU168" s="18" t="s">
        <v>80</v>
      </c>
    </row>
    <row r="169" spans="2:47" s="1" customFormat="1" ht="12">
      <c r="B169" s="33"/>
      <c r="D169" s="150" t="s">
        <v>193</v>
      </c>
      <c r="F169" s="151" t="s">
        <v>1310</v>
      </c>
      <c r="I169" s="148"/>
      <c r="L169" s="33"/>
      <c r="M169" s="149"/>
      <c r="T169" s="54"/>
      <c r="AT169" s="18" t="s">
        <v>193</v>
      </c>
      <c r="AU169" s="18" t="s">
        <v>80</v>
      </c>
    </row>
    <row r="170" spans="2:51" s="12" customFormat="1" ht="12">
      <c r="B170" s="153"/>
      <c r="D170" s="146" t="s">
        <v>197</v>
      </c>
      <c r="E170" s="154" t="s">
        <v>3</v>
      </c>
      <c r="F170" s="155" t="s">
        <v>1311</v>
      </c>
      <c r="H170" s="154" t="s">
        <v>3</v>
      </c>
      <c r="I170" s="156"/>
      <c r="L170" s="153"/>
      <c r="M170" s="157"/>
      <c r="T170" s="158"/>
      <c r="AT170" s="154" t="s">
        <v>197</v>
      </c>
      <c r="AU170" s="154" t="s">
        <v>80</v>
      </c>
      <c r="AV170" s="12" t="s">
        <v>76</v>
      </c>
      <c r="AW170" s="12" t="s">
        <v>31</v>
      </c>
      <c r="AX170" s="12" t="s">
        <v>72</v>
      </c>
      <c r="AY170" s="154" t="s">
        <v>183</v>
      </c>
    </row>
    <row r="171" spans="2:51" s="13" customFormat="1" ht="12">
      <c r="B171" s="159"/>
      <c r="D171" s="146" t="s">
        <v>197</v>
      </c>
      <c r="E171" s="160" t="s">
        <v>3</v>
      </c>
      <c r="F171" s="161" t="s">
        <v>1312</v>
      </c>
      <c r="H171" s="162">
        <v>60</v>
      </c>
      <c r="I171" s="163"/>
      <c r="L171" s="159"/>
      <c r="M171" s="164"/>
      <c r="T171" s="165"/>
      <c r="AT171" s="160" t="s">
        <v>197</v>
      </c>
      <c r="AU171" s="160" t="s">
        <v>80</v>
      </c>
      <c r="AV171" s="13" t="s">
        <v>80</v>
      </c>
      <c r="AW171" s="13" t="s">
        <v>31</v>
      </c>
      <c r="AX171" s="13" t="s">
        <v>76</v>
      </c>
      <c r="AY171" s="160" t="s">
        <v>183</v>
      </c>
    </row>
    <row r="172" spans="2:65" s="1" customFormat="1" ht="16.5" customHeight="1">
      <c r="B172" s="132"/>
      <c r="C172" s="133" t="s">
        <v>305</v>
      </c>
      <c r="D172" s="133" t="s">
        <v>185</v>
      </c>
      <c r="E172" s="134" t="s">
        <v>1313</v>
      </c>
      <c r="F172" s="135" t="s">
        <v>1314</v>
      </c>
      <c r="G172" s="136" t="s">
        <v>273</v>
      </c>
      <c r="H172" s="137">
        <v>16.93</v>
      </c>
      <c r="I172" s="138"/>
      <c r="J172" s="139">
        <f>ROUND(I172*H172,2)</f>
        <v>0</v>
      </c>
      <c r="K172" s="135" t="s">
        <v>189</v>
      </c>
      <c r="L172" s="33"/>
      <c r="M172" s="140" t="s">
        <v>3</v>
      </c>
      <c r="N172" s="141" t="s">
        <v>43</v>
      </c>
      <c r="P172" s="142">
        <f>O172*H172</f>
        <v>0</v>
      </c>
      <c r="Q172" s="142">
        <v>2.50187</v>
      </c>
      <c r="R172" s="142">
        <f>Q172*H172</f>
        <v>42.356659099999995</v>
      </c>
      <c r="S172" s="142">
        <v>0</v>
      </c>
      <c r="T172" s="143">
        <f>S172*H172</f>
        <v>0</v>
      </c>
      <c r="AR172" s="144" t="s">
        <v>127</v>
      </c>
      <c r="AT172" s="144" t="s">
        <v>185</v>
      </c>
      <c r="AU172" s="144" t="s">
        <v>80</v>
      </c>
      <c r="AY172" s="18" t="s">
        <v>183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8" t="s">
        <v>76</v>
      </c>
      <c r="BK172" s="145">
        <f>ROUND(I172*H172,2)</f>
        <v>0</v>
      </c>
      <c r="BL172" s="18" t="s">
        <v>127</v>
      </c>
      <c r="BM172" s="144" t="s">
        <v>1315</v>
      </c>
    </row>
    <row r="173" spans="2:47" s="1" customFormat="1" ht="12">
      <c r="B173" s="33"/>
      <c r="D173" s="146" t="s">
        <v>191</v>
      </c>
      <c r="F173" s="147" t="s">
        <v>1316</v>
      </c>
      <c r="I173" s="148"/>
      <c r="L173" s="33"/>
      <c r="M173" s="149"/>
      <c r="T173" s="54"/>
      <c r="AT173" s="18" t="s">
        <v>191</v>
      </c>
      <c r="AU173" s="18" t="s">
        <v>80</v>
      </c>
    </row>
    <row r="174" spans="2:47" s="1" customFormat="1" ht="12">
      <c r="B174" s="33"/>
      <c r="D174" s="150" t="s">
        <v>193</v>
      </c>
      <c r="F174" s="151" t="s">
        <v>1317</v>
      </c>
      <c r="I174" s="148"/>
      <c r="L174" s="33"/>
      <c r="M174" s="149"/>
      <c r="T174" s="54"/>
      <c r="AT174" s="18" t="s">
        <v>193</v>
      </c>
      <c r="AU174" s="18" t="s">
        <v>80</v>
      </c>
    </row>
    <row r="175" spans="2:47" s="1" customFormat="1" ht="19.5">
      <c r="B175" s="33"/>
      <c r="D175" s="146" t="s">
        <v>195</v>
      </c>
      <c r="F175" s="152" t="s">
        <v>1318</v>
      </c>
      <c r="I175" s="148"/>
      <c r="L175" s="33"/>
      <c r="M175" s="149"/>
      <c r="T175" s="54"/>
      <c r="AT175" s="18" t="s">
        <v>195</v>
      </c>
      <c r="AU175" s="18" t="s">
        <v>80</v>
      </c>
    </row>
    <row r="176" spans="2:63" s="11" customFormat="1" ht="22.9" customHeight="1">
      <c r="B176" s="120"/>
      <c r="D176" s="121" t="s">
        <v>71</v>
      </c>
      <c r="E176" s="130" t="s">
        <v>116</v>
      </c>
      <c r="F176" s="130" t="s">
        <v>338</v>
      </c>
      <c r="I176" s="123"/>
      <c r="J176" s="131">
        <f>BK176</f>
        <v>0</v>
      </c>
      <c r="L176" s="120"/>
      <c r="M176" s="125"/>
      <c r="P176" s="126">
        <f>SUM(P177:P186)</f>
        <v>0</v>
      </c>
      <c r="R176" s="126">
        <f>SUM(R177:R186)</f>
        <v>27.147966455000002</v>
      </c>
      <c r="T176" s="127">
        <f>SUM(T177:T186)</f>
        <v>0</v>
      </c>
      <c r="AR176" s="121" t="s">
        <v>76</v>
      </c>
      <c r="AT176" s="128" t="s">
        <v>71</v>
      </c>
      <c r="AU176" s="128" t="s">
        <v>76</v>
      </c>
      <c r="AY176" s="121" t="s">
        <v>183</v>
      </c>
      <c r="BK176" s="129">
        <f>SUM(BK177:BK186)</f>
        <v>0</v>
      </c>
    </row>
    <row r="177" spans="2:65" s="1" customFormat="1" ht="21.75" customHeight="1">
      <c r="B177" s="132"/>
      <c r="C177" s="133" t="s">
        <v>311</v>
      </c>
      <c r="D177" s="133" t="s">
        <v>185</v>
      </c>
      <c r="E177" s="134" t="s">
        <v>1319</v>
      </c>
      <c r="F177" s="135" t="s">
        <v>1320</v>
      </c>
      <c r="G177" s="136" t="s">
        <v>188</v>
      </c>
      <c r="H177" s="137">
        <v>34.5</v>
      </c>
      <c r="I177" s="138"/>
      <c r="J177" s="139">
        <f>ROUND(I177*H177,2)</f>
        <v>0</v>
      </c>
      <c r="K177" s="135" t="s">
        <v>3</v>
      </c>
      <c r="L177" s="33"/>
      <c r="M177" s="140" t="s">
        <v>3</v>
      </c>
      <c r="N177" s="141" t="s">
        <v>43</v>
      </c>
      <c r="P177" s="142">
        <f>O177*H177</f>
        <v>0</v>
      </c>
      <c r="Q177" s="142">
        <v>0.71081719</v>
      </c>
      <c r="R177" s="142">
        <f>Q177*H177</f>
        <v>24.523193055</v>
      </c>
      <c r="S177" s="142">
        <v>0</v>
      </c>
      <c r="T177" s="143">
        <f>S177*H177</f>
        <v>0</v>
      </c>
      <c r="AR177" s="144" t="s">
        <v>127</v>
      </c>
      <c r="AT177" s="144" t="s">
        <v>185</v>
      </c>
      <c r="AU177" s="144" t="s">
        <v>80</v>
      </c>
      <c r="AY177" s="18" t="s">
        <v>183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8" t="s">
        <v>76</v>
      </c>
      <c r="BK177" s="145">
        <f>ROUND(I177*H177,2)</f>
        <v>0</v>
      </c>
      <c r="BL177" s="18" t="s">
        <v>127</v>
      </c>
      <c r="BM177" s="144" t="s">
        <v>1321</v>
      </c>
    </row>
    <row r="178" spans="2:47" s="1" customFormat="1" ht="19.5">
      <c r="B178" s="33"/>
      <c r="D178" s="146" t="s">
        <v>191</v>
      </c>
      <c r="F178" s="147" t="s">
        <v>1322</v>
      </c>
      <c r="I178" s="148"/>
      <c r="L178" s="33"/>
      <c r="M178" s="149"/>
      <c r="T178" s="54"/>
      <c r="AT178" s="18" t="s">
        <v>191</v>
      </c>
      <c r="AU178" s="18" t="s">
        <v>80</v>
      </c>
    </row>
    <row r="179" spans="2:51" s="12" customFormat="1" ht="12">
      <c r="B179" s="153"/>
      <c r="D179" s="146" t="s">
        <v>197</v>
      </c>
      <c r="E179" s="154" t="s">
        <v>3</v>
      </c>
      <c r="F179" s="155" t="s">
        <v>1323</v>
      </c>
      <c r="H179" s="154" t="s">
        <v>3</v>
      </c>
      <c r="I179" s="156"/>
      <c r="L179" s="153"/>
      <c r="M179" s="157"/>
      <c r="T179" s="158"/>
      <c r="AT179" s="154" t="s">
        <v>197</v>
      </c>
      <c r="AU179" s="154" t="s">
        <v>80</v>
      </c>
      <c r="AV179" s="12" t="s">
        <v>76</v>
      </c>
      <c r="AW179" s="12" t="s">
        <v>31</v>
      </c>
      <c r="AX179" s="12" t="s">
        <v>72</v>
      </c>
      <c r="AY179" s="154" t="s">
        <v>183</v>
      </c>
    </row>
    <row r="180" spans="2:51" s="13" customFormat="1" ht="12">
      <c r="B180" s="159"/>
      <c r="D180" s="146" t="s">
        <v>197</v>
      </c>
      <c r="E180" s="160" t="s">
        <v>3</v>
      </c>
      <c r="F180" s="161" t="s">
        <v>1324</v>
      </c>
      <c r="H180" s="162">
        <v>34.5</v>
      </c>
      <c r="I180" s="163"/>
      <c r="L180" s="159"/>
      <c r="M180" s="164"/>
      <c r="T180" s="165"/>
      <c r="AT180" s="160" t="s">
        <v>197</v>
      </c>
      <c r="AU180" s="160" t="s">
        <v>80</v>
      </c>
      <c r="AV180" s="13" t="s">
        <v>80</v>
      </c>
      <c r="AW180" s="13" t="s">
        <v>31</v>
      </c>
      <c r="AX180" s="13" t="s">
        <v>76</v>
      </c>
      <c r="AY180" s="160" t="s">
        <v>183</v>
      </c>
    </row>
    <row r="181" spans="2:65" s="1" customFormat="1" ht="16.5" customHeight="1">
      <c r="B181" s="132"/>
      <c r="C181" s="133" t="s">
        <v>317</v>
      </c>
      <c r="D181" s="133" t="s">
        <v>185</v>
      </c>
      <c r="E181" s="134" t="s">
        <v>1325</v>
      </c>
      <c r="F181" s="135" t="s">
        <v>1326</v>
      </c>
      <c r="G181" s="136" t="s">
        <v>295</v>
      </c>
      <c r="H181" s="137">
        <v>0.47</v>
      </c>
      <c r="I181" s="138"/>
      <c r="J181" s="139">
        <f>ROUND(I181*H181,2)</f>
        <v>0</v>
      </c>
      <c r="K181" s="135" t="s">
        <v>189</v>
      </c>
      <c r="L181" s="33"/>
      <c r="M181" s="140" t="s">
        <v>3</v>
      </c>
      <c r="N181" s="141" t="s">
        <v>43</v>
      </c>
      <c r="P181" s="142">
        <f>O181*H181</f>
        <v>0</v>
      </c>
      <c r="Q181" s="142">
        <v>1.04922</v>
      </c>
      <c r="R181" s="142">
        <f>Q181*H181</f>
        <v>0.4931334</v>
      </c>
      <c r="S181" s="142">
        <v>0</v>
      </c>
      <c r="T181" s="143">
        <f>S181*H181</f>
        <v>0</v>
      </c>
      <c r="AR181" s="144" t="s">
        <v>127</v>
      </c>
      <c r="AT181" s="144" t="s">
        <v>185</v>
      </c>
      <c r="AU181" s="144" t="s">
        <v>80</v>
      </c>
      <c r="AY181" s="18" t="s">
        <v>183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8" t="s">
        <v>76</v>
      </c>
      <c r="BK181" s="145">
        <f>ROUND(I181*H181,2)</f>
        <v>0</v>
      </c>
      <c r="BL181" s="18" t="s">
        <v>127</v>
      </c>
      <c r="BM181" s="144" t="s">
        <v>1327</v>
      </c>
    </row>
    <row r="182" spans="2:47" s="1" customFormat="1" ht="19.5">
      <c r="B182" s="33"/>
      <c r="D182" s="146" t="s">
        <v>191</v>
      </c>
      <c r="F182" s="147" t="s">
        <v>1328</v>
      </c>
      <c r="I182" s="148"/>
      <c r="L182" s="33"/>
      <c r="M182" s="149"/>
      <c r="T182" s="54"/>
      <c r="AT182" s="18" t="s">
        <v>191</v>
      </c>
      <c r="AU182" s="18" t="s">
        <v>80</v>
      </c>
    </row>
    <row r="183" spans="2:47" s="1" customFormat="1" ht="12">
      <c r="B183" s="33"/>
      <c r="D183" s="150" t="s">
        <v>193</v>
      </c>
      <c r="F183" s="151" t="s">
        <v>1329</v>
      </c>
      <c r="I183" s="148"/>
      <c r="L183" s="33"/>
      <c r="M183" s="149"/>
      <c r="T183" s="54"/>
      <c r="AT183" s="18" t="s">
        <v>193</v>
      </c>
      <c r="AU183" s="18" t="s">
        <v>80</v>
      </c>
    </row>
    <row r="184" spans="2:65" s="1" customFormat="1" ht="16.5" customHeight="1">
      <c r="B184" s="132"/>
      <c r="C184" s="133" t="s">
        <v>323</v>
      </c>
      <c r="D184" s="133" t="s">
        <v>185</v>
      </c>
      <c r="E184" s="134" t="s">
        <v>1330</v>
      </c>
      <c r="F184" s="135" t="s">
        <v>1331</v>
      </c>
      <c r="G184" s="136" t="s">
        <v>248</v>
      </c>
      <c r="H184" s="137">
        <v>46</v>
      </c>
      <c r="I184" s="138"/>
      <c r="J184" s="139">
        <f>ROUND(I184*H184,2)</f>
        <v>0</v>
      </c>
      <c r="K184" s="135" t="s">
        <v>189</v>
      </c>
      <c r="L184" s="33"/>
      <c r="M184" s="140" t="s">
        <v>3</v>
      </c>
      <c r="N184" s="141" t="s">
        <v>43</v>
      </c>
      <c r="P184" s="142">
        <f>O184*H184</f>
        <v>0</v>
      </c>
      <c r="Q184" s="142">
        <v>0.04634</v>
      </c>
      <c r="R184" s="142">
        <f>Q184*H184</f>
        <v>2.13164</v>
      </c>
      <c r="S184" s="142">
        <v>0</v>
      </c>
      <c r="T184" s="143">
        <f>S184*H184</f>
        <v>0</v>
      </c>
      <c r="AR184" s="144" t="s">
        <v>127</v>
      </c>
      <c r="AT184" s="144" t="s">
        <v>185</v>
      </c>
      <c r="AU184" s="144" t="s">
        <v>80</v>
      </c>
      <c r="AY184" s="18" t="s">
        <v>183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8" t="s">
        <v>76</v>
      </c>
      <c r="BK184" s="145">
        <f>ROUND(I184*H184,2)</f>
        <v>0</v>
      </c>
      <c r="BL184" s="18" t="s">
        <v>127</v>
      </c>
      <c r="BM184" s="144" t="s">
        <v>1332</v>
      </c>
    </row>
    <row r="185" spans="2:47" s="1" customFormat="1" ht="19.5">
      <c r="B185" s="33"/>
      <c r="D185" s="146" t="s">
        <v>191</v>
      </c>
      <c r="F185" s="147" t="s">
        <v>1333</v>
      </c>
      <c r="I185" s="148"/>
      <c r="L185" s="33"/>
      <c r="M185" s="149"/>
      <c r="T185" s="54"/>
      <c r="AT185" s="18" t="s">
        <v>191</v>
      </c>
      <c r="AU185" s="18" t="s">
        <v>80</v>
      </c>
    </row>
    <row r="186" spans="2:47" s="1" customFormat="1" ht="12">
      <c r="B186" s="33"/>
      <c r="D186" s="150" t="s">
        <v>193</v>
      </c>
      <c r="F186" s="151" t="s">
        <v>1334</v>
      </c>
      <c r="I186" s="148"/>
      <c r="L186" s="33"/>
      <c r="M186" s="149"/>
      <c r="T186" s="54"/>
      <c r="AT186" s="18" t="s">
        <v>193</v>
      </c>
      <c r="AU186" s="18" t="s">
        <v>80</v>
      </c>
    </row>
    <row r="187" spans="2:63" s="11" customFormat="1" ht="22.9" customHeight="1">
      <c r="B187" s="120"/>
      <c r="D187" s="121" t="s">
        <v>71</v>
      </c>
      <c r="E187" s="130" t="s">
        <v>138</v>
      </c>
      <c r="F187" s="130" t="s">
        <v>351</v>
      </c>
      <c r="I187" s="123"/>
      <c r="J187" s="131">
        <f>BK187</f>
        <v>0</v>
      </c>
      <c r="L187" s="120"/>
      <c r="M187" s="125"/>
      <c r="P187" s="126">
        <f>SUM(P188:P245)</f>
        <v>0</v>
      </c>
      <c r="R187" s="126">
        <f>SUM(R188:R245)</f>
        <v>396.396526</v>
      </c>
      <c r="T187" s="127">
        <f>SUM(T188:T245)</f>
        <v>0</v>
      </c>
      <c r="AR187" s="121" t="s">
        <v>76</v>
      </c>
      <c r="AT187" s="128" t="s">
        <v>71</v>
      </c>
      <c r="AU187" s="128" t="s">
        <v>76</v>
      </c>
      <c r="AY187" s="121" t="s">
        <v>183</v>
      </c>
      <c r="BK187" s="129">
        <f>SUM(BK188:BK245)</f>
        <v>0</v>
      </c>
    </row>
    <row r="188" spans="2:65" s="1" customFormat="1" ht="16.5" customHeight="1">
      <c r="B188" s="132"/>
      <c r="C188" s="133" t="s">
        <v>329</v>
      </c>
      <c r="D188" s="133" t="s">
        <v>185</v>
      </c>
      <c r="E188" s="134" t="s">
        <v>360</v>
      </c>
      <c r="F188" s="135" t="s">
        <v>361</v>
      </c>
      <c r="G188" s="136" t="s">
        <v>188</v>
      </c>
      <c r="H188" s="137">
        <v>361.83</v>
      </c>
      <c r="I188" s="138"/>
      <c r="J188" s="139">
        <f>ROUND(I188*H188,2)</f>
        <v>0</v>
      </c>
      <c r="K188" s="135" t="s">
        <v>189</v>
      </c>
      <c r="L188" s="33"/>
      <c r="M188" s="140" t="s">
        <v>3</v>
      </c>
      <c r="N188" s="141" t="s">
        <v>43</v>
      </c>
      <c r="P188" s="142">
        <f>O188*H188</f>
        <v>0</v>
      </c>
      <c r="Q188" s="142">
        <v>0.345</v>
      </c>
      <c r="R188" s="142">
        <f>Q188*H188</f>
        <v>124.83134999999999</v>
      </c>
      <c r="S188" s="142">
        <v>0</v>
      </c>
      <c r="T188" s="143">
        <f>S188*H188</f>
        <v>0</v>
      </c>
      <c r="AR188" s="144" t="s">
        <v>127</v>
      </c>
      <c r="AT188" s="144" t="s">
        <v>185</v>
      </c>
      <c r="AU188" s="144" t="s">
        <v>80</v>
      </c>
      <c r="AY188" s="18" t="s">
        <v>183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8" t="s">
        <v>76</v>
      </c>
      <c r="BK188" s="145">
        <f>ROUND(I188*H188,2)</f>
        <v>0</v>
      </c>
      <c r="BL188" s="18" t="s">
        <v>127</v>
      </c>
      <c r="BM188" s="144" t="s">
        <v>362</v>
      </c>
    </row>
    <row r="189" spans="2:47" s="1" customFormat="1" ht="12">
      <c r="B189" s="33"/>
      <c r="D189" s="146" t="s">
        <v>191</v>
      </c>
      <c r="F189" s="147" t="s">
        <v>363</v>
      </c>
      <c r="I189" s="148"/>
      <c r="L189" s="33"/>
      <c r="M189" s="149"/>
      <c r="T189" s="54"/>
      <c r="AT189" s="18" t="s">
        <v>191</v>
      </c>
      <c r="AU189" s="18" t="s">
        <v>80</v>
      </c>
    </row>
    <row r="190" spans="2:47" s="1" customFormat="1" ht="12">
      <c r="B190" s="33"/>
      <c r="D190" s="150" t="s">
        <v>193</v>
      </c>
      <c r="F190" s="151" t="s">
        <v>364</v>
      </c>
      <c r="I190" s="148"/>
      <c r="L190" s="33"/>
      <c r="M190" s="149"/>
      <c r="T190" s="54"/>
      <c r="AT190" s="18" t="s">
        <v>193</v>
      </c>
      <c r="AU190" s="18" t="s">
        <v>80</v>
      </c>
    </row>
    <row r="191" spans="2:65" s="1" customFormat="1" ht="16.5" customHeight="1">
      <c r="B191" s="132"/>
      <c r="C191" s="133" t="s">
        <v>8</v>
      </c>
      <c r="D191" s="133" t="s">
        <v>185</v>
      </c>
      <c r="E191" s="134" t="s">
        <v>366</v>
      </c>
      <c r="F191" s="135" t="s">
        <v>367</v>
      </c>
      <c r="G191" s="136" t="s">
        <v>188</v>
      </c>
      <c r="H191" s="137">
        <v>8.96</v>
      </c>
      <c r="I191" s="138"/>
      <c r="J191" s="139">
        <f>ROUND(I191*H191,2)</f>
        <v>0</v>
      </c>
      <c r="K191" s="135" t="s">
        <v>189</v>
      </c>
      <c r="L191" s="33"/>
      <c r="M191" s="140" t="s">
        <v>3</v>
      </c>
      <c r="N191" s="141" t="s">
        <v>43</v>
      </c>
      <c r="P191" s="142">
        <f>O191*H191</f>
        <v>0</v>
      </c>
      <c r="Q191" s="142">
        <v>0.575</v>
      </c>
      <c r="R191" s="142">
        <f>Q191*H191</f>
        <v>5.152</v>
      </c>
      <c r="S191" s="142">
        <v>0</v>
      </c>
      <c r="T191" s="143">
        <f>S191*H191</f>
        <v>0</v>
      </c>
      <c r="AR191" s="144" t="s">
        <v>127</v>
      </c>
      <c r="AT191" s="144" t="s">
        <v>185</v>
      </c>
      <c r="AU191" s="144" t="s">
        <v>80</v>
      </c>
      <c r="AY191" s="18" t="s">
        <v>183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8" t="s">
        <v>76</v>
      </c>
      <c r="BK191" s="145">
        <f>ROUND(I191*H191,2)</f>
        <v>0</v>
      </c>
      <c r="BL191" s="18" t="s">
        <v>127</v>
      </c>
      <c r="BM191" s="144" t="s">
        <v>368</v>
      </c>
    </row>
    <row r="192" spans="2:47" s="1" customFormat="1" ht="12">
      <c r="B192" s="33"/>
      <c r="D192" s="146" t="s">
        <v>191</v>
      </c>
      <c r="F192" s="147" t="s">
        <v>369</v>
      </c>
      <c r="I192" s="148"/>
      <c r="L192" s="33"/>
      <c r="M192" s="149"/>
      <c r="T192" s="54"/>
      <c r="AT192" s="18" t="s">
        <v>191</v>
      </c>
      <c r="AU192" s="18" t="s">
        <v>80</v>
      </c>
    </row>
    <row r="193" spans="2:47" s="1" customFormat="1" ht="12">
      <c r="B193" s="33"/>
      <c r="D193" s="150" t="s">
        <v>193</v>
      </c>
      <c r="F193" s="151" t="s">
        <v>370</v>
      </c>
      <c r="I193" s="148"/>
      <c r="L193" s="33"/>
      <c r="M193" s="149"/>
      <c r="T193" s="54"/>
      <c r="AT193" s="18" t="s">
        <v>193</v>
      </c>
      <c r="AU193" s="18" t="s">
        <v>80</v>
      </c>
    </row>
    <row r="194" spans="2:51" s="12" customFormat="1" ht="12">
      <c r="B194" s="153"/>
      <c r="D194" s="146" t="s">
        <v>197</v>
      </c>
      <c r="E194" s="154" t="s">
        <v>3</v>
      </c>
      <c r="F194" s="155" t="s">
        <v>1132</v>
      </c>
      <c r="H194" s="154" t="s">
        <v>3</v>
      </c>
      <c r="I194" s="156"/>
      <c r="L194" s="153"/>
      <c r="M194" s="157"/>
      <c r="T194" s="158"/>
      <c r="AT194" s="154" t="s">
        <v>197</v>
      </c>
      <c r="AU194" s="154" t="s">
        <v>80</v>
      </c>
      <c r="AV194" s="12" t="s">
        <v>76</v>
      </c>
      <c r="AW194" s="12" t="s">
        <v>31</v>
      </c>
      <c r="AX194" s="12" t="s">
        <v>72</v>
      </c>
      <c r="AY194" s="154" t="s">
        <v>183</v>
      </c>
    </row>
    <row r="195" spans="2:51" s="13" customFormat="1" ht="12">
      <c r="B195" s="159"/>
      <c r="D195" s="146" t="s">
        <v>197</v>
      </c>
      <c r="E195" s="160" t="s">
        <v>3</v>
      </c>
      <c r="F195" s="161" t="s">
        <v>1302</v>
      </c>
      <c r="H195" s="162">
        <v>8.96</v>
      </c>
      <c r="I195" s="163"/>
      <c r="L195" s="159"/>
      <c r="M195" s="164"/>
      <c r="T195" s="165"/>
      <c r="AT195" s="160" t="s">
        <v>197</v>
      </c>
      <c r="AU195" s="160" t="s">
        <v>80</v>
      </c>
      <c r="AV195" s="13" t="s">
        <v>80</v>
      </c>
      <c r="AW195" s="13" t="s">
        <v>31</v>
      </c>
      <c r="AX195" s="13" t="s">
        <v>76</v>
      </c>
      <c r="AY195" s="160" t="s">
        <v>183</v>
      </c>
    </row>
    <row r="196" spans="2:65" s="1" customFormat="1" ht="16.5" customHeight="1">
      <c r="B196" s="132"/>
      <c r="C196" s="133" t="s">
        <v>344</v>
      </c>
      <c r="D196" s="133" t="s">
        <v>185</v>
      </c>
      <c r="E196" s="134" t="s">
        <v>372</v>
      </c>
      <c r="F196" s="135" t="s">
        <v>373</v>
      </c>
      <c r="G196" s="136" t="s">
        <v>188</v>
      </c>
      <c r="H196" s="137">
        <v>213.47</v>
      </c>
      <c r="I196" s="138"/>
      <c r="J196" s="139">
        <f>ROUND(I196*H196,2)</f>
        <v>0</v>
      </c>
      <c r="K196" s="135" t="s">
        <v>189</v>
      </c>
      <c r="L196" s="33"/>
      <c r="M196" s="140" t="s">
        <v>3</v>
      </c>
      <c r="N196" s="141" t="s">
        <v>43</v>
      </c>
      <c r="P196" s="142">
        <f>O196*H196</f>
        <v>0</v>
      </c>
      <c r="Q196" s="142">
        <v>0.575</v>
      </c>
      <c r="R196" s="142">
        <f>Q196*H196</f>
        <v>122.74524999999998</v>
      </c>
      <c r="S196" s="142">
        <v>0</v>
      </c>
      <c r="T196" s="143">
        <f>S196*H196</f>
        <v>0</v>
      </c>
      <c r="AR196" s="144" t="s">
        <v>127</v>
      </c>
      <c r="AT196" s="144" t="s">
        <v>185</v>
      </c>
      <c r="AU196" s="144" t="s">
        <v>80</v>
      </c>
      <c r="AY196" s="18" t="s">
        <v>183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8" t="s">
        <v>76</v>
      </c>
      <c r="BK196" s="145">
        <f>ROUND(I196*H196,2)</f>
        <v>0</v>
      </c>
      <c r="BL196" s="18" t="s">
        <v>127</v>
      </c>
      <c r="BM196" s="144" t="s">
        <v>1335</v>
      </c>
    </row>
    <row r="197" spans="2:47" s="1" customFormat="1" ht="12">
      <c r="B197" s="33"/>
      <c r="D197" s="146" t="s">
        <v>191</v>
      </c>
      <c r="F197" s="147" t="s">
        <v>375</v>
      </c>
      <c r="I197" s="148"/>
      <c r="L197" s="33"/>
      <c r="M197" s="149"/>
      <c r="T197" s="54"/>
      <c r="AT197" s="18" t="s">
        <v>191</v>
      </c>
      <c r="AU197" s="18" t="s">
        <v>80</v>
      </c>
    </row>
    <row r="198" spans="2:47" s="1" customFormat="1" ht="12">
      <c r="B198" s="33"/>
      <c r="D198" s="150" t="s">
        <v>193</v>
      </c>
      <c r="F198" s="151" t="s">
        <v>376</v>
      </c>
      <c r="I198" s="148"/>
      <c r="L198" s="33"/>
      <c r="M198" s="149"/>
      <c r="T198" s="54"/>
      <c r="AT198" s="18" t="s">
        <v>193</v>
      </c>
      <c r="AU198" s="18" t="s">
        <v>80</v>
      </c>
    </row>
    <row r="199" spans="2:51" s="13" customFormat="1" ht="12">
      <c r="B199" s="159"/>
      <c r="D199" s="146" t="s">
        <v>197</v>
      </c>
      <c r="E199" s="160" t="s">
        <v>3</v>
      </c>
      <c r="F199" s="161" t="s">
        <v>1336</v>
      </c>
      <c r="H199" s="162">
        <v>163.12</v>
      </c>
      <c r="I199" s="163"/>
      <c r="L199" s="159"/>
      <c r="M199" s="164"/>
      <c r="T199" s="165"/>
      <c r="AT199" s="160" t="s">
        <v>197</v>
      </c>
      <c r="AU199" s="160" t="s">
        <v>80</v>
      </c>
      <c r="AV199" s="13" t="s">
        <v>80</v>
      </c>
      <c r="AW199" s="13" t="s">
        <v>31</v>
      </c>
      <c r="AX199" s="13" t="s">
        <v>72</v>
      </c>
      <c r="AY199" s="160" t="s">
        <v>183</v>
      </c>
    </row>
    <row r="200" spans="2:51" s="13" customFormat="1" ht="12">
      <c r="B200" s="159"/>
      <c r="D200" s="146" t="s">
        <v>197</v>
      </c>
      <c r="E200" s="160" t="s">
        <v>3</v>
      </c>
      <c r="F200" s="161" t="s">
        <v>1337</v>
      </c>
      <c r="H200" s="162">
        <v>39.22</v>
      </c>
      <c r="I200" s="163"/>
      <c r="L200" s="159"/>
      <c r="M200" s="164"/>
      <c r="T200" s="165"/>
      <c r="AT200" s="160" t="s">
        <v>197</v>
      </c>
      <c r="AU200" s="160" t="s">
        <v>80</v>
      </c>
      <c r="AV200" s="13" t="s">
        <v>80</v>
      </c>
      <c r="AW200" s="13" t="s">
        <v>31</v>
      </c>
      <c r="AX200" s="13" t="s">
        <v>72</v>
      </c>
      <c r="AY200" s="160" t="s">
        <v>183</v>
      </c>
    </row>
    <row r="201" spans="2:51" s="13" customFormat="1" ht="12">
      <c r="B201" s="159"/>
      <c r="D201" s="146" t="s">
        <v>197</v>
      </c>
      <c r="E201" s="160" t="s">
        <v>3</v>
      </c>
      <c r="F201" s="161" t="s">
        <v>1338</v>
      </c>
      <c r="H201" s="162">
        <v>11.13</v>
      </c>
      <c r="I201" s="163"/>
      <c r="L201" s="159"/>
      <c r="M201" s="164"/>
      <c r="T201" s="165"/>
      <c r="AT201" s="160" t="s">
        <v>197</v>
      </c>
      <c r="AU201" s="160" t="s">
        <v>80</v>
      </c>
      <c r="AV201" s="13" t="s">
        <v>80</v>
      </c>
      <c r="AW201" s="13" t="s">
        <v>31</v>
      </c>
      <c r="AX201" s="13" t="s">
        <v>72</v>
      </c>
      <c r="AY201" s="160" t="s">
        <v>183</v>
      </c>
    </row>
    <row r="202" spans="2:51" s="14" customFormat="1" ht="12">
      <c r="B202" s="166"/>
      <c r="D202" s="146" t="s">
        <v>197</v>
      </c>
      <c r="E202" s="167" t="s">
        <v>3</v>
      </c>
      <c r="F202" s="168" t="s">
        <v>226</v>
      </c>
      <c r="H202" s="169">
        <v>213.47</v>
      </c>
      <c r="I202" s="170"/>
      <c r="L202" s="166"/>
      <c r="M202" s="171"/>
      <c r="T202" s="172"/>
      <c r="AT202" s="167" t="s">
        <v>197</v>
      </c>
      <c r="AU202" s="167" t="s">
        <v>80</v>
      </c>
      <c r="AV202" s="14" t="s">
        <v>127</v>
      </c>
      <c r="AW202" s="14" t="s">
        <v>31</v>
      </c>
      <c r="AX202" s="14" t="s">
        <v>76</v>
      </c>
      <c r="AY202" s="167" t="s">
        <v>183</v>
      </c>
    </row>
    <row r="203" spans="2:65" s="1" customFormat="1" ht="16.5" customHeight="1">
      <c r="B203" s="132"/>
      <c r="C203" s="133" t="s">
        <v>352</v>
      </c>
      <c r="D203" s="133" t="s">
        <v>185</v>
      </c>
      <c r="E203" s="134" t="s">
        <v>1339</v>
      </c>
      <c r="F203" s="135" t="s">
        <v>1340</v>
      </c>
      <c r="G203" s="136" t="s">
        <v>188</v>
      </c>
      <c r="H203" s="137">
        <v>361.83</v>
      </c>
      <c r="I203" s="138"/>
      <c r="J203" s="139">
        <f>ROUND(I203*H203,2)</f>
        <v>0</v>
      </c>
      <c r="K203" s="135" t="s">
        <v>189</v>
      </c>
      <c r="L203" s="33"/>
      <c r="M203" s="140" t="s">
        <v>3</v>
      </c>
      <c r="N203" s="141" t="s">
        <v>43</v>
      </c>
      <c r="P203" s="142">
        <f>O203*H203</f>
        <v>0</v>
      </c>
      <c r="Q203" s="142">
        <v>0.08922</v>
      </c>
      <c r="R203" s="142">
        <f>Q203*H203</f>
        <v>32.2824726</v>
      </c>
      <c r="S203" s="142">
        <v>0</v>
      </c>
      <c r="T203" s="143">
        <f>S203*H203</f>
        <v>0</v>
      </c>
      <c r="AR203" s="144" t="s">
        <v>127</v>
      </c>
      <c r="AT203" s="144" t="s">
        <v>185</v>
      </c>
      <c r="AU203" s="144" t="s">
        <v>80</v>
      </c>
      <c r="AY203" s="18" t="s">
        <v>183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8" t="s">
        <v>76</v>
      </c>
      <c r="BK203" s="145">
        <f>ROUND(I203*H203,2)</f>
        <v>0</v>
      </c>
      <c r="BL203" s="18" t="s">
        <v>127</v>
      </c>
      <c r="BM203" s="144" t="s">
        <v>1139</v>
      </c>
    </row>
    <row r="204" spans="2:47" s="1" customFormat="1" ht="29.25">
      <c r="B204" s="33"/>
      <c r="D204" s="146" t="s">
        <v>191</v>
      </c>
      <c r="F204" s="147" t="s">
        <v>1341</v>
      </c>
      <c r="I204" s="148"/>
      <c r="L204" s="33"/>
      <c r="M204" s="149"/>
      <c r="T204" s="54"/>
      <c r="AT204" s="18" t="s">
        <v>191</v>
      </c>
      <c r="AU204" s="18" t="s">
        <v>80</v>
      </c>
    </row>
    <row r="205" spans="2:47" s="1" customFormat="1" ht="12">
      <c r="B205" s="33"/>
      <c r="D205" s="150" t="s">
        <v>193</v>
      </c>
      <c r="F205" s="151" t="s">
        <v>1342</v>
      </c>
      <c r="I205" s="148"/>
      <c r="L205" s="33"/>
      <c r="M205" s="149"/>
      <c r="T205" s="54"/>
      <c r="AT205" s="18" t="s">
        <v>193</v>
      </c>
      <c r="AU205" s="18" t="s">
        <v>80</v>
      </c>
    </row>
    <row r="206" spans="2:65" s="1" customFormat="1" ht="16.5" customHeight="1">
      <c r="B206" s="132"/>
      <c r="C206" s="173" t="s">
        <v>359</v>
      </c>
      <c r="D206" s="173" t="s">
        <v>312</v>
      </c>
      <c r="E206" s="174" t="s">
        <v>1146</v>
      </c>
      <c r="F206" s="175" t="s">
        <v>1147</v>
      </c>
      <c r="G206" s="176" t="s">
        <v>188</v>
      </c>
      <c r="H206" s="177">
        <v>378.126</v>
      </c>
      <c r="I206" s="178"/>
      <c r="J206" s="179">
        <f>ROUND(I206*H206,2)</f>
        <v>0</v>
      </c>
      <c r="K206" s="175" t="s">
        <v>189</v>
      </c>
      <c r="L206" s="180"/>
      <c r="M206" s="181" t="s">
        <v>3</v>
      </c>
      <c r="N206" s="182" t="s">
        <v>43</v>
      </c>
      <c r="P206" s="142">
        <f>O206*H206</f>
        <v>0</v>
      </c>
      <c r="Q206" s="142">
        <v>0.131</v>
      </c>
      <c r="R206" s="142">
        <f>Q206*H206</f>
        <v>49.534506</v>
      </c>
      <c r="S206" s="142">
        <v>0</v>
      </c>
      <c r="T206" s="143">
        <f>S206*H206</f>
        <v>0</v>
      </c>
      <c r="AR206" s="144" t="s">
        <v>245</v>
      </c>
      <c r="AT206" s="144" t="s">
        <v>312</v>
      </c>
      <c r="AU206" s="144" t="s">
        <v>80</v>
      </c>
      <c r="AY206" s="18" t="s">
        <v>183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8" t="s">
        <v>76</v>
      </c>
      <c r="BK206" s="145">
        <f>ROUND(I206*H206,2)</f>
        <v>0</v>
      </c>
      <c r="BL206" s="18" t="s">
        <v>127</v>
      </c>
      <c r="BM206" s="144" t="s">
        <v>1148</v>
      </c>
    </row>
    <row r="207" spans="2:47" s="1" customFormat="1" ht="12">
      <c r="B207" s="33"/>
      <c r="D207" s="146" t="s">
        <v>191</v>
      </c>
      <c r="F207" s="147" t="s">
        <v>1147</v>
      </c>
      <c r="I207" s="148"/>
      <c r="L207" s="33"/>
      <c r="M207" s="149"/>
      <c r="T207" s="54"/>
      <c r="AT207" s="18" t="s">
        <v>191</v>
      </c>
      <c r="AU207" s="18" t="s">
        <v>80</v>
      </c>
    </row>
    <row r="208" spans="2:51" s="13" customFormat="1" ht="12">
      <c r="B208" s="159"/>
      <c r="D208" s="146" t="s">
        <v>197</v>
      </c>
      <c r="E208" s="160" t="s">
        <v>3</v>
      </c>
      <c r="F208" s="161" t="s">
        <v>1343</v>
      </c>
      <c r="H208" s="162">
        <v>360.12</v>
      </c>
      <c r="I208" s="163"/>
      <c r="L208" s="159"/>
      <c r="M208" s="164"/>
      <c r="T208" s="165"/>
      <c r="AT208" s="160" t="s">
        <v>197</v>
      </c>
      <c r="AU208" s="160" t="s">
        <v>80</v>
      </c>
      <c r="AV208" s="13" t="s">
        <v>80</v>
      </c>
      <c r="AW208" s="13" t="s">
        <v>31</v>
      </c>
      <c r="AX208" s="13" t="s">
        <v>76</v>
      </c>
      <c r="AY208" s="160" t="s">
        <v>183</v>
      </c>
    </row>
    <row r="209" spans="2:51" s="13" customFormat="1" ht="12">
      <c r="B209" s="159"/>
      <c r="D209" s="146" t="s">
        <v>197</v>
      </c>
      <c r="F209" s="161" t="s">
        <v>1344</v>
      </c>
      <c r="H209" s="162">
        <v>378.126</v>
      </c>
      <c r="I209" s="163"/>
      <c r="L209" s="159"/>
      <c r="M209" s="164"/>
      <c r="T209" s="165"/>
      <c r="AT209" s="160" t="s">
        <v>197</v>
      </c>
      <c r="AU209" s="160" t="s">
        <v>80</v>
      </c>
      <c r="AV209" s="13" t="s">
        <v>80</v>
      </c>
      <c r="AW209" s="13" t="s">
        <v>4</v>
      </c>
      <c r="AX209" s="13" t="s">
        <v>76</v>
      </c>
      <c r="AY209" s="160" t="s">
        <v>183</v>
      </c>
    </row>
    <row r="210" spans="2:65" s="1" customFormat="1" ht="16.5" customHeight="1">
      <c r="B210" s="132"/>
      <c r="C210" s="173" t="s">
        <v>365</v>
      </c>
      <c r="D210" s="173" t="s">
        <v>312</v>
      </c>
      <c r="E210" s="174" t="s">
        <v>1150</v>
      </c>
      <c r="F210" s="175" t="s">
        <v>1151</v>
      </c>
      <c r="G210" s="176" t="s">
        <v>188</v>
      </c>
      <c r="H210" s="177">
        <v>1.881</v>
      </c>
      <c r="I210" s="178"/>
      <c r="J210" s="179">
        <f>ROUND(I210*H210,2)</f>
        <v>0</v>
      </c>
      <c r="K210" s="175" t="s">
        <v>189</v>
      </c>
      <c r="L210" s="180"/>
      <c r="M210" s="181" t="s">
        <v>3</v>
      </c>
      <c r="N210" s="182" t="s">
        <v>43</v>
      </c>
      <c r="P210" s="142">
        <f>O210*H210</f>
        <v>0</v>
      </c>
      <c r="Q210" s="142">
        <v>0.131</v>
      </c>
      <c r="R210" s="142">
        <f>Q210*H210</f>
        <v>0.24641100000000002</v>
      </c>
      <c r="S210" s="142">
        <v>0</v>
      </c>
      <c r="T210" s="143">
        <f>S210*H210</f>
        <v>0</v>
      </c>
      <c r="AR210" s="144" t="s">
        <v>245</v>
      </c>
      <c r="AT210" s="144" t="s">
        <v>312</v>
      </c>
      <c r="AU210" s="144" t="s">
        <v>80</v>
      </c>
      <c r="AY210" s="18" t="s">
        <v>183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76</v>
      </c>
      <c r="BK210" s="145">
        <f>ROUND(I210*H210,2)</f>
        <v>0</v>
      </c>
      <c r="BL210" s="18" t="s">
        <v>127</v>
      </c>
      <c r="BM210" s="144" t="s">
        <v>1152</v>
      </c>
    </row>
    <row r="211" spans="2:47" s="1" customFormat="1" ht="12">
      <c r="B211" s="33"/>
      <c r="D211" s="146" t="s">
        <v>191</v>
      </c>
      <c r="F211" s="147" t="s">
        <v>1151</v>
      </c>
      <c r="I211" s="148"/>
      <c r="L211" s="33"/>
      <c r="M211" s="149"/>
      <c r="T211" s="54"/>
      <c r="AT211" s="18" t="s">
        <v>191</v>
      </c>
      <c r="AU211" s="18" t="s">
        <v>80</v>
      </c>
    </row>
    <row r="212" spans="2:51" s="13" customFormat="1" ht="12">
      <c r="B212" s="159"/>
      <c r="D212" s="146" t="s">
        <v>197</v>
      </c>
      <c r="F212" s="161" t="s">
        <v>1345</v>
      </c>
      <c r="H212" s="162">
        <v>1.881</v>
      </c>
      <c r="I212" s="163"/>
      <c r="L212" s="159"/>
      <c r="M212" s="164"/>
      <c r="T212" s="165"/>
      <c r="AT212" s="160" t="s">
        <v>197</v>
      </c>
      <c r="AU212" s="160" t="s">
        <v>80</v>
      </c>
      <c r="AV212" s="13" t="s">
        <v>80</v>
      </c>
      <c r="AW212" s="13" t="s">
        <v>4</v>
      </c>
      <c r="AX212" s="13" t="s">
        <v>76</v>
      </c>
      <c r="AY212" s="160" t="s">
        <v>183</v>
      </c>
    </row>
    <row r="213" spans="2:65" s="1" customFormat="1" ht="21.75" customHeight="1">
      <c r="B213" s="132"/>
      <c r="C213" s="133" t="s">
        <v>371</v>
      </c>
      <c r="D213" s="133" t="s">
        <v>185</v>
      </c>
      <c r="E213" s="134" t="s">
        <v>1154</v>
      </c>
      <c r="F213" s="135" t="s">
        <v>1155</v>
      </c>
      <c r="G213" s="136" t="s">
        <v>188</v>
      </c>
      <c r="H213" s="137">
        <v>10</v>
      </c>
      <c r="I213" s="138"/>
      <c r="J213" s="139">
        <f>ROUND(I213*H213,2)</f>
        <v>0</v>
      </c>
      <c r="K213" s="135" t="s">
        <v>189</v>
      </c>
      <c r="L213" s="33"/>
      <c r="M213" s="140" t="s">
        <v>3</v>
      </c>
      <c r="N213" s="141" t="s">
        <v>43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127</v>
      </c>
      <c r="AT213" s="144" t="s">
        <v>185</v>
      </c>
      <c r="AU213" s="144" t="s">
        <v>80</v>
      </c>
      <c r="AY213" s="18" t="s">
        <v>183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8" t="s">
        <v>76</v>
      </c>
      <c r="BK213" s="145">
        <f>ROUND(I213*H213,2)</f>
        <v>0</v>
      </c>
      <c r="BL213" s="18" t="s">
        <v>127</v>
      </c>
      <c r="BM213" s="144" t="s">
        <v>1156</v>
      </c>
    </row>
    <row r="214" spans="2:47" s="1" customFormat="1" ht="29.25">
      <c r="B214" s="33"/>
      <c r="D214" s="146" t="s">
        <v>191</v>
      </c>
      <c r="F214" s="147" t="s">
        <v>1157</v>
      </c>
      <c r="I214" s="148"/>
      <c r="L214" s="33"/>
      <c r="M214" s="149"/>
      <c r="T214" s="54"/>
      <c r="AT214" s="18" t="s">
        <v>191</v>
      </c>
      <c r="AU214" s="18" t="s">
        <v>80</v>
      </c>
    </row>
    <row r="215" spans="2:47" s="1" customFormat="1" ht="12">
      <c r="B215" s="33"/>
      <c r="D215" s="150" t="s">
        <v>193</v>
      </c>
      <c r="F215" s="151" t="s">
        <v>1158</v>
      </c>
      <c r="I215" s="148"/>
      <c r="L215" s="33"/>
      <c r="M215" s="149"/>
      <c r="T215" s="54"/>
      <c r="AT215" s="18" t="s">
        <v>193</v>
      </c>
      <c r="AU215" s="18" t="s">
        <v>80</v>
      </c>
    </row>
    <row r="216" spans="2:65" s="1" customFormat="1" ht="21.75" customHeight="1">
      <c r="B216" s="132"/>
      <c r="C216" s="133" t="s">
        <v>378</v>
      </c>
      <c r="D216" s="133" t="s">
        <v>185</v>
      </c>
      <c r="E216" s="134" t="s">
        <v>1346</v>
      </c>
      <c r="F216" s="135" t="s">
        <v>1347</v>
      </c>
      <c r="G216" s="136" t="s">
        <v>188</v>
      </c>
      <c r="H216" s="137">
        <v>163.12</v>
      </c>
      <c r="I216" s="138"/>
      <c r="J216" s="139">
        <f>ROUND(I216*H216,2)</f>
        <v>0</v>
      </c>
      <c r="K216" s="135" t="s">
        <v>189</v>
      </c>
      <c r="L216" s="33"/>
      <c r="M216" s="140" t="s">
        <v>3</v>
      </c>
      <c r="N216" s="141" t="s">
        <v>43</v>
      </c>
      <c r="P216" s="142">
        <f>O216*H216</f>
        <v>0</v>
      </c>
      <c r="Q216" s="142">
        <v>0.11162</v>
      </c>
      <c r="R216" s="142">
        <f>Q216*H216</f>
        <v>18.2074544</v>
      </c>
      <c r="S216" s="142">
        <v>0</v>
      </c>
      <c r="T216" s="143">
        <f>S216*H216</f>
        <v>0</v>
      </c>
      <c r="AR216" s="144" t="s">
        <v>127</v>
      </c>
      <c r="AT216" s="144" t="s">
        <v>185</v>
      </c>
      <c r="AU216" s="144" t="s">
        <v>80</v>
      </c>
      <c r="AY216" s="18" t="s">
        <v>183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8" t="s">
        <v>76</v>
      </c>
      <c r="BK216" s="145">
        <f>ROUND(I216*H216,2)</f>
        <v>0</v>
      </c>
      <c r="BL216" s="18" t="s">
        <v>127</v>
      </c>
      <c r="BM216" s="144" t="s">
        <v>1161</v>
      </c>
    </row>
    <row r="217" spans="2:47" s="1" customFormat="1" ht="29.25">
      <c r="B217" s="33"/>
      <c r="D217" s="146" t="s">
        <v>191</v>
      </c>
      <c r="F217" s="147" t="s">
        <v>1348</v>
      </c>
      <c r="I217" s="148"/>
      <c r="L217" s="33"/>
      <c r="M217" s="149"/>
      <c r="T217" s="54"/>
      <c r="AT217" s="18" t="s">
        <v>191</v>
      </c>
      <c r="AU217" s="18" t="s">
        <v>80</v>
      </c>
    </row>
    <row r="218" spans="2:47" s="1" customFormat="1" ht="12">
      <c r="B218" s="33"/>
      <c r="D218" s="150" t="s">
        <v>193</v>
      </c>
      <c r="F218" s="151" t="s">
        <v>1349</v>
      </c>
      <c r="I218" s="148"/>
      <c r="L218" s="33"/>
      <c r="M218" s="149"/>
      <c r="T218" s="54"/>
      <c r="AT218" s="18" t="s">
        <v>193</v>
      </c>
      <c r="AU218" s="18" t="s">
        <v>80</v>
      </c>
    </row>
    <row r="219" spans="2:65" s="1" customFormat="1" ht="16.5" customHeight="1">
      <c r="B219" s="132"/>
      <c r="C219" s="173" t="s">
        <v>384</v>
      </c>
      <c r="D219" s="173" t="s">
        <v>312</v>
      </c>
      <c r="E219" s="174" t="s">
        <v>1168</v>
      </c>
      <c r="F219" s="175" t="s">
        <v>1169</v>
      </c>
      <c r="G219" s="176" t="s">
        <v>188</v>
      </c>
      <c r="H219" s="177">
        <v>84.231</v>
      </c>
      <c r="I219" s="178"/>
      <c r="J219" s="179">
        <f>ROUND(I219*H219,2)</f>
        <v>0</v>
      </c>
      <c r="K219" s="175" t="s">
        <v>189</v>
      </c>
      <c r="L219" s="180"/>
      <c r="M219" s="181" t="s">
        <v>3</v>
      </c>
      <c r="N219" s="182" t="s">
        <v>43</v>
      </c>
      <c r="P219" s="142">
        <f>O219*H219</f>
        <v>0</v>
      </c>
      <c r="Q219" s="142">
        <v>0.176</v>
      </c>
      <c r="R219" s="142">
        <f>Q219*H219</f>
        <v>14.824655999999997</v>
      </c>
      <c r="S219" s="142">
        <v>0</v>
      </c>
      <c r="T219" s="143">
        <f>S219*H219</f>
        <v>0</v>
      </c>
      <c r="AR219" s="144" t="s">
        <v>245</v>
      </c>
      <c r="AT219" s="144" t="s">
        <v>312</v>
      </c>
      <c r="AU219" s="144" t="s">
        <v>80</v>
      </c>
      <c r="AY219" s="18" t="s">
        <v>183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8" t="s">
        <v>76</v>
      </c>
      <c r="BK219" s="145">
        <f>ROUND(I219*H219,2)</f>
        <v>0</v>
      </c>
      <c r="BL219" s="18" t="s">
        <v>127</v>
      </c>
      <c r="BM219" s="144" t="s">
        <v>1170</v>
      </c>
    </row>
    <row r="220" spans="2:47" s="1" customFormat="1" ht="12">
      <c r="B220" s="33"/>
      <c r="D220" s="146" t="s">
        <v>191</v>
      </c>
      <c r="F220" s="147" t="s">
        <v>1169</v>
      </c>
      <c r="I220" s="148"/>
      <c r="L220" s="33"/>
      <c r="M220" s="149"/>
      <c r="T220" s="54"/>
      <c r="AT220" s="18" t="s">
        <v>191</v>
      </c>
      <c r="AU220" s="18" t="s">
        <v>80</v>
      </c>
    </row>
    <row r="221" spans="2:51" s="13" customFormat="1" ht="12">
      <c r="B221" s="159"/>
      <c r="D221" s="146" t="s">
        <v>197</v>
      </c>
      <c r="F221" s="161" t="s">
        <v>1350</v>
      </c>
      <c r="H221" s="162">
        <v>84.231</v>
      </c>
      <c r="I221" s="163"/>
      <c r="L221" s="159"/>
      <c r="M221" s="164"/>
      <c r="T221" s="165"/>
      <c r="AT221" s="160" t="s">
        <v>197</v>
      </c>
      <c r="AU221" s="160" t="s">
        <v>80</v>
      </c>
      <c r="AV221" s="13" t="s">
        <v>80</v>
      </c>
      <c r="AW221" s="13" t="s">
        <v>4</v>
      </c>
      <c r="AX221" s="13" t="s">
        <v>76</v>
      </c>
      <c r="AY221" s="160" t="s">
        <v>183</v>
      </c>
    </row>
    <row r="222" spans="2:65" s="1" customFormat="1" ht="16.5" customHeight="1">
      <c r="B222" s="132"/>
      <c r="C222" s="173" t="s">
        <v>389</v>
      </c>
      <c r="D222" s="173" t="s">
        <v>312</v>
      </c>
      <c r="E222" s="174" t="s">
        <v>1172</v>
      </c>
      <c r="F222" s="175" t="s">
        <v>1173</v>
      </c>
      <c r="G222" s="176" t="s">
        <v>188</v>
      </c>
      <c r="H222" s="177">
        <v>17.556</v>
      </c>
      <c r="I222" s="178"/>
      <c r="J222" s="179">
        <f>ROUND(I222*H222,2)</f>
        <v>0</v>
      </c>
      <c r="K222" s="175" t="s">
        <v>189</v>
      </c>
      <c r="L222" s="180"/>
      <c r="M222" s="181" t="s">
        <v>3</v>
      </c>
      <c r="N222" s="182" t="s">
        <v>43</v>
      </c>
      <c r="P222" s="142">
        <f>O222*H222</f>
        <v>0</v>
      </c>
      <c r="Q222" s="142">
        <v>0.175</v>
      </c>
      <c r="R222" s="142">
        <f>Q222*H222</f>
        <v>3.0723</v>
      </c>
      <c r="S222" s="142">
        <v>0</v>
      </c>
      <c r="T222" s="143">
        <f>S222*H222</f>
        <v>0</v>
      </c>
      <c r="AR222" s="144" t="s">
        <v>245</v>
      </c>
      <c r="AT222" s="144" t="s">
        <v>312</v>
      </c>
      <c r="AU222" s="144" t="s">
        <v>80</v>
      </c>
      <c r="AY222" s="18" t="s">
        <v>183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8" t="s">
        <v>76</v>
      </c>
      <c r="BK222" s="145">
        <f>ROUND(I222*H222,2)</f>
        <v>0</v>
      </c>
      <c r="BL222" s="18" t="s">
        <v>127</v>
      </c>
      <c r="BM222" s="144" t="s">
        <v>1174</v>
      </c>
    </row>
    <row r="223" spans="2:47" s="1" customFormat="1" ht="12">
      <c r="B223" s="33"/>
      <c r="D223" s="146" t="s">
        <v>191</v>
      </c>
      <c r="F223" s="147" t="s">
        <v>1173</v>
      </c>
      <c r="I223" s="148"/>
      <c r="L223" s="33"/>
      <c r="M223" s="149"/>
      <c r="T223" s="54"/>
      <c r="AT223" s="18" t="s">
        <v>191</v>
      </c>
      <c r="AU223" s="18" t="s">
        <v>80</v>
      </c>
    </row>
    <row r="224" spans="2:51" s="13" customFormat="1" ht="12">
      <c r="B224" s="159"/>
      <c r="D224" s="146" t="s">
        <v>197</v>
      </c>
      <c r="F224" s="161" t="s">
        <v>1351</v>
      </c>
      <c r="H224" s="162">
        <v>17.556</v>
      </c>
      <c r="I224" s="163"/>
      <c r="L224" s="159"/>
      <c r="M224" s="164"/>
      <c r="T224" s="165"/>
      <c r="AT224" s="160" t="s">
        <v>197</v>
      </c>
      <c r="AU224" s="160" t="s">
        <v>80</v>
      </c>
      <c r="AV224" s="13" t="s">
        <v>80</v>
      </c>
      <c r="AW224" s="13" t="s">
        <v>4</v>
      </c>
      <c r="AX224" s="13" t="s">
        <v>76</v>
      </c>
      <c r="AY224" s="160" t="s">
        <v>183</v>
      </c>
    </row>
    <row r="225" spans="2:65" s="1" customFormat="1" ht="16.5" customHeight="1">
      <c r="B225" s="132"/>
      <c r="C225" s="173" t="s">
        <v>397</v>
      </c>
      <c r="D225" s="173" t="s">
        <v>312</v>
      </c>
      <c r="E225" s="174" t="s">
        <v>1352</v>
      </c>
      <c r="F225" s="175" t="s">
        <v>1353</v>
      </c>
      <c r="G225" s="176" t="s">
        <v>188</v>
      </c>
      <c r="H225" s="177">
        <v>69.489</v>
      </c>
      <c r="I225" s="178"/>
      <c r="J225" s="179">
        <f>ROUND(I225*H225,2)</f>
        <v>0</v>
      </c>
      <c r="K225" s="175" t="s">
        <v>3</v>
      </c>
      <c r="L225" s="180"/>
      <c r="M225" s="181" t="s">
        <v>3</v>
      </c>
      <c r="N225" s="182" t="s">
        <v>43</v>
      </c>
      <c r="P225" s="142">
        <f>O225*H225</f>
        <v>0</v>
      </c>
      <c r="Q225" s="142">
        <v>0.166</v>
      </c>
      <c r="R225" s="142">
        <f>Q225*H225</f>
        <v>11.535174000000001</v>
      </c>
      <c r="S225" s="142">
        <v>0</v>
      </c>
      <c r="T225" s="143">
        <f>S225*H225</f>
        <v>0</v>
      </c>
      <c r="AR225" s="144" t="s">
        <v>245</v>
      </c>
      <c r="AT225" s="144" t="s">
        <v>312</v>
      </c>
      <c r="AU225" s="144" t="s">
        <v>80</v>
      </c>
      <c r="AY225" s="18" t="s">
        <v>183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8" t="s">
        <v>76</v>
      </c>
      <c r="BK225" s="145">
        <f>ROUND(I225*H225,2)</f>
        <v>0</v>
      </c>
      <c r="BL225" s="18" t="s">
        <v>127</v>
      </c>
      <c r="BM225" s="144" t="s">
        <v>1354</v>
      </c>
    </row>
    <row r="226" spans="2:47" s="1" customFormat="1" ht="12">
      <c r="B226" s="33"/>
      <c r="D226" s="146" t="s">
        <v>191</v>
      </c>
      <c r="F226" s="147" t="s">
        <v>1353</v>
      </c>
      <c r="I226" s="148"/>
      <c r="L226" s="33"/>
      <c r="M226" s="149"/>
      <c r="T226" s="54"/>
      <c r="AT226" s="18" t="s">
        <v>191</v>
      </c>
      <c r="AU226" s="18" t="s">
        <v>80</v>
      </c>
    </row>
    <row r="227" spans="2:51" s="13" customFormat="1" ht="12">
      <c r="B227" s="159"/>
      <c r="D227" s="146" t="s">
        <v>197</v>
      </c>
      <c r="F227" s="161" t="s">
        <v>1355</v>
      </c>
      <c r="H227" s="162">
        <v>69.489</v>
      </c>
      <c r="I227" s="163"/>
      <c r="L227" s="159"/>
      <c r="M227" s="164"/>
      <c r="T227" s="165"/>
      <c r="AT227" s="160" t="s">
        <v>197</v>
      </c>
      <c r="AU227" s="160" t="s">
        <v>80</v>
      </c>
      <c r="AV227" s="13" t="s">
        <v>80</v>
      </c>
      <c r="AW227" s="13" t="s">
        <v>4</v>
      </c>
      <c r="AX227" s="13" t="s">
        <v>76</v>
      </c>
      <c r="AY227" s="160" t="s">
        <v>183</v>
      </c>
    </row>
    <row r="228" spans="2:65" s="1" customFormat="1" ht="21.75" customHeight="1">
      <c r="B228" s="132"/>
      <c r="C228" s="133" t="s">
        <v>402</v>
      </c>
      <c r="D228" s="133" t="s">
        <v>185</v>
      </c>
      <c r="E228" s="134" t="s">
        <v>1176</v>
      </c>
      <c r="F228" s="135" t="s">
        <v>1177</v>
      </c>
      <c r="G228" s="136" t="s">
        <v>188</v>
      </c>
      <c r="H228" s="137">
        <v>163.12</v>
      </c>
      <c r="I228" s="138"/>
      <c r="J228" s="139">
        <f>ROUND(I228*H228,2)</f>
        <v>0</v>
      </c>
      <c r="K228" s="135" t="s">
        <v>189</v>
      </c>
      <c r="L228" s="33"/>
      <c r="M228" s="140" t="s">
        <v>3</v>
      </c>
      <c r="N228" s="141" t="s">
        <v>43</v>
      </c>
      <c r="P228" s="142">
        <f>O228*H228</f>
        <v>0</v>
      </c>
      <c r="Q228" s="142">
        <v>0</v>
      </c>
      <c r="R228" s="142">
        <f>Q228*H228</f>
        <v>0</v>
      </c>
      <c r="S228" s="142">
        <v>0</v>
      </c>
      <c r="T228" s="143">
        <f>S228*H228</f>
        <v>0</v>
      </c>
      <c r="AR228" s="144" t="s">
        <v>127</v>
      </c>
      <c r="AT228" s="144" t="s">
        <v>185</v>
      </c>
      <c r="AU228" s="144" t="s">
        <v>80</v>
      </c>
      <c r="AY228" s="18" t="s">
        <v>183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8" t="s">
        <v>76</v>
      </c>
      <c r="BK228" s="145">
        <f>ROUND(I228*H228,2)</f>
        <v>0</v>
      </c>
      <c r="BL228" s="18" t="s">
        <v>127</v>
      </c>
      <c r="BM228" s="144" t="s">
        <v>1178</v>
      </c>
    </row>
    <row r="229" spans="2:47" s="1" customFormat="1" ht="29.25">
      <c r="B229" s="33"/>
      <c r="D229" s="146" t="s">
        <v>191</v>
      </c>
      <c r="F229" s="147" t="s">
        <v>1179</v>
      </c>
      <c r="I229" s="148"/>
      <c r="L229" s="33"/>
      <c r="M229" s="149"/>
      <c r="T229" s="54"/>
      <c r="AT229" s="18" t="s">
        <v>191</v>
      </c>
      <c r="AU229" s="18" t="s">
        <v>80</v>
      </c>
    </row>
    <row r="230" spans="2:47" s="1" customFormat="1" ht="12">
      <c r="B230" s="33"/>
      <c r="D230" s="150" t="s">
        <v>193</v>
      </c>
      <c r="F230" s="151" t="s">
        <v>1180</v>
      </c>
      <c r="I230" s="148"/>
      <c r="L230" s="33"/>
      <c r="M230" s="149"/>
      <c r="T230" s="54"/>
      <c r="AT230" s="18" t="s">
        <v>193</v>
      </c>
      <c r="AU230" s="18" t="s">
        <v>80</v>
      </c>
    </row>
    <row r="231" spans="2:65" s="1" customFormat="1" ht="16.5" customHeight="1">
      <c r="B231" s="132"/>
      <c r="C231" s="133" t="s">
        <v>408</v>
      </c>
      <c r="D231" s="133" t="s">
        <v>185</v>
      </c>
      <c r="E231" s="134" t="s">
        <v>1356</v>
      </c>
      <c r="F231" s="135" t="s">
        <v>1357</v>
      </c>
      <c r="G231" s="136" t="s">
        <v>188</v>
      </c>
      <c r="H231" s="137">
        <v>39.66</v>
      </c>
      <c r="I231" s="138"/>
      <c r="J231" s="139">
        <f>ROUND(I231*H231,2)</f>
        <v>0</v>
      </c>
      <c r="K231" s="135" t="s">
        <v>189</v>
      </c>
      <c r="L231" s="33"/>
      <c r="M231" s="140" t="s">
        <v>3</v>
      </c>
      <c r="N231" s="141" t="s">
        <v>43</v>
      </c>
      <c r="P231" s="142">
        <f>O231*H231</f>
        <v>0</v>
      </c>
      <c r="Q231" s="142">
        <v>0.098</v>
      </c>
      <c r="R231" s="142">
        <f>Q231*H231</f>
        <v>3.8866799999999997</v>
      </c>
      <c r="S231" s="142">
        <v>0</v>
      </c>
      <c r="T231" s="143">
        <f>S231*H231</f>
        <v>0</v>
      </c>
      <c r="AR231" s="144" t="s">
        <v>127</v>
      </c>
      <c r="AT231" s="144" t="s">
        <v>185</v>
      </c>
      <c r="AU231" s="144" t="s">
        <v>80</v>
      </c>
      <c r="AY231" s="18" t="s">
        <v>183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8" t="s">
        <v>76</v>
      </c>
      <c r="BK231" s="145">
        <f>ROUND(I231*H231,2)</f>
        <v>0</v>
      </c>
      <c r="BL231" s="18" t="s">
        <v>127</v>
      </c>
      <c r="BM231" s="144" t="s">
        <v>1358</v>
      </c>
    </row>
    <row r="232" spans="2:47" s="1" customFormat="1" ht="19.5">
      <c r="B232" s="33"/>
      <c r="D232" s="146" t="s">
        <v>191</v>
      </c>
      <c r="F232" s="147" t="s">
        <v>1359</v>
      </c>
      <c r="I232" s="148"/>
      <c r="L232" s="33"/>
      <c r="M232" s="149"/>
      <c r="T232" s="54"/>
      <c r="AT232" s="18" t="s">
        <v>191</v>
      </c>
      <c r="AU232" s="18" t="s">
        <v>80</v>
      </c>
    </row>
    <row r="233" spans="2:47" s="1" customFormat="1" ht="12">
      <c r="B233" s="33"/>
      <c r="D233" s="150" t="s">
        <v>193</v>
      </c>
      <c r="F233" s="151" t="s">
        <v>1360</v>
      </c>
      <c r="I233" s="148"/>
      <c r="L233" s="33"/>
      <c r="M233" s="149"/>
      <c r="T233" s="54"/>
      <c r="AT233" s="18" t="s">
        <v>193</v>
      </c>
      <c r="AU233" s="18" t="s">
        <v>80</v>
      </c>
    </row>
    <row r="234" spans="2:65" s="1" customFormat="1" ht="24.2" customHeight="1">
      <c r="B234" s="132"/>
      <c r="C234" s="173" t="s">
        <v>413</v>
      </c>
      <c r="D234" s="173" t="s">
        <v>312</v>
      </c>
      <c r="E234" s="174" t="s">
        <v>1361</v>
      </c>
      <c r="F234" s="175" t="s">
        <v>1362</v>
      </c>
      <c r="G234" s="176" t="s">
        <v>188</v>
      </c>
      <c r="H234" s="177">
        <v>41.643</v>
      </c>
      <c r="I234" s="178"/>
      <c r="J234" s="179">
        <f>ROUND(I234*H234,2)</f>
        <v>0</v>
      </c>
      <c r="K234" s="175" t="s">
        <v>3</v>
      </c>
      <c r="L234" s="180"/>
      <c r="M234" s="181" t="s">
        <v>3</v>
      </c>
      <c r="N234" s="182" t="s">
        <v>43</v>
      </c>
      <c r="P234" s="142">
        <f>O234*H234</f>
        <v>0</v>
      </c>
      <c r="Q234" s="142">
        <v>0.145</v>
      </c>
      <c r="R234" s="142">
        <f>Q234*H234</f>
        <v>6.038234999999999</v>
      </c>
      <c r="S234" s="142">
        <v>0</v>
      </c>
      <c r="T234" s="143">
        <f>S234*H234</f>
        <v>0</v>
      </c>
      <c r="AR234" s="144" t="s">
        <v>245</v>
      </c>
      <c r="AT234" s="144" t="s">
        <v>312</v>
      </c>
      <c r="AU234" s="144" t="s">
        <v>80</v>
      </c>
      <c r="AY234" s="18" t="s">
        <v>183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8" t="s">
        <v>76</v>
      </c>
      <c r="BK234" s="145">
        <f>ROUND(I234*H234,2)</f>
        <v>0</v>
      </c>
      <c r="BL234" s="18" t="s">
        <v>127</v>
      </c>
      <c r="BM234" s="144" t="s">
        <v>1363</v>
      </c>
    </row>
    <row r="235" spans="2:47" s="1" customFormat="1" ht="12">
      <c r="B235" s="33"/>
      <c r="D235" s="146" t="s">
        <v>191</v>
      </c>
      <c r="F235" s="147" t="s">
        <v>1362</v>
      </c>
      <c r="I235" s="148"/>
      <c r="L235" s="33"/>
      <c r="M235" s="149"/>
      <c r="T235" s="54"/>
      <c r="AT235" s="18" t="s">
        <v>191</v>
      </c>
      <c r="AU235" s="18" t="s">
        <v>80</v>
      </c>
    </row>
    <row r="236" spans="2:51" s="13" customFormat="1" ht="12">
      <c r="B236" s="159"/>
      <c r="D236" s="146" t="s">
        <v>197</v>
      </c>
      <c r="F236" s="161" t="s">
        <v>1364</v>
      </c>
      <c r="H236" s="162">
        <v>41.643</v>
      </c>
      <c r="I236" s="163"/>
      <c r="L236" s="159"/>
      <c r="M236" s="164"/>
      <c r="T236" s="165"/>
      <c r="AT236" s="160" t="s">
        <v>197</v>
      </c>
      <c r="AU236" s="160" t="s">
        <v>80</v>
      </c>
      <c r="AV236" s="13" t="s">
        <v>80</v>
      </c>
      <c r="AW236" s="13" t="s">
        <v>4</v>
      </c>
      <c r="AX236" s="13" t="s">
        <v>76</v>
      </c>
      <c r="AY236" s="160" t="s">
        <v>183</v>
      </c>
    </row>
    <row r="237" spans="2:65" s="1" customFormat="1" ht="21.75" customHeight="1">
      <c r="B237" s="132"/>
      <c r="C237" s="133" t="s">
        <v>418</v>
      </c>
      <c r="D237" s="133" t="s">
        <v>185</v>
      </c>
      <c r="E237" s="134" t="s">
        <v>403</v>
      </c>
      <c r="F237" s="135" t="s">
        <v>404</v>
      </c>
      <c r="G237" s="136" t="s">
        <v>188</v>
      </c>
      <c r="H237" s="137">
        <v>12.15</v>
      </c>
      <c r="I237" s="138"/>
      <c r="J237" s="139">
        <f>ROUND(I237*H237,2)</f>
        <v>0</v>
      </c>
      <c r="K237" s="135" t="s">
        <v>189</v>
      </c>
      <c r="L237" s="33"/>
      <c r="M237" s="140" t="s">
        <v>3</v>
      </c>
      <c r="N237" s="141" t="s">
        <v>43</v>
      </c>
      <c r="P237" s="142">
        <f>O237*H237</f>
        <v>0</v>
      </c>
      <c r="Q237" s="142">
        <v>0.101</v>
      </c>
      <c r="R237" s="142">
        <f>Q237*H237</f>
        <v>1.2271500000000002</v>
      </c>
      <c r="S237" s="142">
        <v>0</v>
      </c>
      <c r="T237" s="143">
        <f>S237*H237</f>
        <v>0</v>
      </c>
      <c r="AR237" s="144" t="s">
        <v>127</v>
      </c>
      <c r="AT237" s="144" t="s">
        <v>185</v>
      </c>
      <c r="AU237" s="144" t="s">
        <v>80</v>
      </c>
      <c r="AY237" s="18" t="s">
        <v>183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8" t="s">
        <v>76</v>
      </c>
      <c r="BK237" s="145">
        <f>ROUND(I237*H237,2)</f>
        <v>0</v>
      </c>
      <c r="BL237" s="18" t="s">
        <v>127</v>
      </c>
      <c r="BM237" s="144" t="s">
        <v>405</v>
      </c>
    </row>
    <row r="238" spans="2:47" s="1" customFormat="1" ht="19.5">
      <c r="B238" s="33"/>
      <c r="D238" s="146" t="s">
        <v>191</v>
      </c>
      <c r="F238" s="147" t="s">
        <v>406</v>
      </c>
      <c r="I238" s="148"/>
      <c r="L238" s="33"/>
      <c r="M238" s="149"/>
      <c r="T238" s="54"/>
      <c r="AT238" s="18" t="s">
        <v>191</v>
      </c>
      <c r="AU238" s="18" t="s">
        <v>80</v>
      </c>
    </row>
    <row r="239" spans="2:47" s="1" customFormat="1" ht="12">
      <c r="B239" s="33"/>
      <c r="D239" s="150" t="s">
        <v>193</v>
      </c>
      <c r="F239" s="151" t="s">
        <v>407</v>
      </c>
      <c r="I239" s="148"/>
      <c r="L239" s="33"/>
      <c r="M239" s="149"/>
      <c r="T239" s="54"/>
      <c r="AT239" s="18" t="s">
        <v>193</v>
      </c>
      <c r="AU239" s="18" t="s">
        <v>80</v>
      </c>
    </row>
    <row r="240" spans="2:65" s="1" customFormat="1" ht="16.5" customHeight="1">
      <c r="B240" s="132"/>
      <c r="C240" s="173" t="s">
        <v>423</v>
      </c>
      <c r="D240" s="173" t="s">
        <v>312</v>
      </c>
      <c r="E240" s="174" t="s">
        <v>414</v>
      </c>
      <c r="F240" s="175" t="s">
        <v>415</v>
      </c>
      <c r="G240" s="176" t="s">
        <v>188</v>
      </c>
      <c r="H240" s="177">
        <v>1.122</v>
      </c>
      <c r="I240" s="178"/>
      <c r="J240" s="179">
        <f>ROUND(I240*H240,2)</f>
        <v>0</v>
      </c>
      <c r="K240" s="175" t="s">
        <v>3</v>
      </c>
      <c r="L240" s="180"/>
      <c r="M240" s="181" t="s">
        <v>3</v>
      </c>
      <c r="N240" s="182" t="s">
        <v>43</v>
      </c>
      <c r="P240" s="142">
        <f>O240*H240</f>
        <v>0</v>
      </c>
      <c r="Q240" s="142">
        <v>0.161</v>
      </c>
      <c r="R240" s="142">
        <f>Q240*H240</f>
        <v>0.18064200000000002</v>
      </c>
      <c r="S240" s="142">
        <v>0</v>
      </c>
      <c r="T240" s="143">
        <f>S240*H240</f>
        <v>0</v>
      </c>
      <c r="AR240" s="144" t="s">
        <v>245</v>
      </c>
      <c r="AT240" s="144" t="s">
        <v>312</v>
      </c>
      <c r="AU240" s="144" t="s">
        <v>80</v>
      </c>
      <c r="AY240" s="18" t="s">
        <v>183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8" t="s">
        <v>76</v>
      </c>
      <c r="BK240" s="145">
        <f>ROUND(I240*H240,2)</f>
        <v>0</v>
      </c>
      <c r="BL240" s="18" t="s">
        <v>127</v>
      </c>
      <c r="BM240" s="144" t="s">
        <v>416</v>
      </c>
    </row>
    <row r="241" spans="2:47" s="1" customFormat="1" ht="12">
      <c r="B241" s="33"/>
      <c r="D241" s="146" t="s">
        <v>191</v>
      </c>
      <c r="F241" s="147" t="s">
        <v>415</v>
      </c>
      <c r="I241" s="148"/>
      <c r="L241" s="33"/>
      <c r="M241" s="149"/>
      <c r="T241" s="54"/>
      <c r="AT241" s="18" t="s">
        <v>191</v>
      </c>
      <c r="AU241" s="18" t="s">
        <v>80</v>
      </c>
    </row>
    <row r="242" spans="2:51" s="13" customFormat="1" ht="12">
      <c r="B242" s="159"/>
      <c r="D242" s="146" t="s">
        <v>197</v>
      </c>
      <c r="F242" s="161" t="s">
        <v>1365</v>
      </c>
      <c r="H242" s="162">
        <v>1.122</v>
      </c>
      <c r="I242" s="163"/>
      <c r="L242" s="159"/>
      <c r="M242" s="164"/>
      <c r="T242" s="165"/>
      <c r="AT242" s="160" t="s">
        <v>197</v>
      </c>
      <c r="AU242" s="160" t="s">
        <v>80</v>
      </c>
      <c r="AV242" s="13" t="s">
        <v>80</v>
      </c>
      <c r="AW242" s="13" t="s">
        <v>4</v>
      </c>
      <c r="AX242" s="13" t="s">
        <v>76</v>
      </c>
      <c r="AY242" s="160" t="s">
        <v>183</v>
      </c>
    </row>
    <row r="243" spans="2:65" s="1" customFormat="1" ht="16.5" customHeight="1">
      <c r="B243" s="132"/>
      <c r="C243" s="173" t="s">
        <v>428</v>
      </c>
      <c r="D243" s="173" t="s">
        <v>312</v>
      </c>
      <c r="E243" s="174" t="s">
        <v>424</v>
      </c>
      <c r="F243" s="175" t="s">
        <v>425</v>
      </c>
      <c r="G243" s="176" t="s">
        <v>188</v>
      </c>
      <c r="H243" s="177">
        <v>12.243</v>
      </c>
      <c r="I243" s="178"/>
      <c r="J243" s="179">
        <f>ROUND(I243*H243,2)</f>
        <v>0</v>
      </c>
      <c r="K243" s="175" t="s">
        <v>3</v>
      </c>
      <c r="L243" s="180"/>
      <c r="M243" s="181" t="s">
        <v>3</v>
      </c>
      <c r="N243" s="182" t="s">
        <v>43</v>
      </c>
      <c r="P243" s="142">
        <f>O243*H243</f>
        <v>0</v>
      </c>
      <c r="Q243" s="142">
        <v>0.215</v>
      </c>
      <c r="R243" s="142">
        <f>Q243*H243</f>
        <v>2.632245</v>
      </c>
      <c r="S243" s="142">
        <v>0</v>
      </c>
      <c r="T243" s="143">
        <f>S243*H243</f>
        <v>0</v>
      </c>
      <c r="AR243" s="144" t="s">
        <v>245</v>
      </c>
      <c r="AT243" s="144" t="s">
        <v>312</v>
      </c>
      <c r="AU243" s="144" t="s">
        <v>80</v>
      </c>
      <c r="AY243" s="18" t="s">
        <v>183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8" t="s">
        <v>76</v>
      </c>
      <c r="BK243" s="145">
        <f>ROUND(I243*H243,2)</f>
        <v>0</v>
      </c>
      <c r="BL243" s="18" t="s">
        <v>127</v>
      </c>
      <c r="BM243" s="144" t="s">
        <v>426</v>
      </c>
    </row>
    <row r="244" spans="2:47" s="1" customFormat="1" ht="12">
      <c r="B244" s="33"/>
      <c r="D244" s="146" t="s">
        <v>191</v>
      </c>
      <c r="F244" s="147" t="s">
        <v>425</v>
      </c>
      <c r="I244" s="148"/>
      <c r="L244" s="33"/>
      <c r="M244" s="149"/>
      <c r="T244" s="54"/>
      <c r="AT244" s="18" t="s">
        <v>191</v>
      </c>
      <c r="AU244" s="18" t="s">
        <v>80</v>
      </c>
    </row>
    <row r="245" spans="2:51" s="13" customFormat="1" ht="12">
      <c r="B245" s="159"/>
      <c r="D245" s="146" t="s">
        <v>197</v>
      </c>
      <c r="F245" s="161" t="s">
        <v>1366</v>
      </c>
      <c r="H245" s="162">
        <v>12.243</v>
      </c>
      <c r="I245" s="163"/>
      <c r="L245" s="159"/>
      <c r="M245" s="164"/>
      <c r="T245" s="165"/>
      <c r="AT245" s="160" t="s">
        <v>197</v>
      </c>
      <c r="AU245" s="160" t="s">
        <v>80</v>
      </c>
      <c r="AV245" s="13" t="s">
        <v>80</v>
      </c>
      <c r="AW245" s="13" t="s">
        <v>4</v>
      </c>
      <c r="AX245" s="13" t="s">
        <v>76</v>
      </c>
      <c r="AY245" s="160" t="s">
        <v>183</v>
      </c>
    </row>
    <row r="246" spans="2:63" s="11" customFormat="1" ht="22.9" customHeight="1">
      <c r="B246" s="120"/>
      <c r="D246" s="121" t="s">
        <v>71</v>
      </c>
      <c r="E246" s="130" t="s">
        <v>254</v>
      </c>
      <c r="F246" s="130" t="s">
        <v>433</v>
      </c>
      <c r="I246" s="123"/>
      <c r="J246" s="131">
        <f>BK246</f>
        <v>0</v>
      </c>
      <c r="L246" s="120"/>
      <c r="M246" s="125"/>
      <c r="P246" s="126">
        <f>SUM(P247:P299)</f>
        <v>0</v>
      </c>
      <c r="R246" s="126">
        <f>SUM(R247:R299)</f>
        <v>257.21815446</v>
      </c>
      <c r="T246" s="127">
        <f>SUM(T247:T299)</f>
        <v>0</v>
      </c>
      <c r="AR246" s="121" t="s">
        <v>76</v>
      </c>
      <c r="AT246" s="128" t="s">
        <v>71</v>
      </c>
      <c r="AU246" s="128" t="s">
        <v>76</v>
      </c>
      <c r="AY246" s="121" t="s">
        <v>183</v>
      </c>
      <c r="BK246" s="129">
        <f>SUM(BK247:BK299)</f>
        <v>0</v>
      </c>
    </row>
    <row r="247" spans="2:65" s="1" customFormat="1" ht="16.5" customHeight="1">
      <c r="B247" s="132"/>
      <c r="C247" s="133" t="s">
        <v>434</v>
      </c>
      <c r="D247" s="133" t="s">
        <v>185</v>
      </c>
      <c r="E247" s="134" t="s">
        <v>1186</v>
      </c>
      <c r="F247" s="135" t="s">
        <v>1187</v>
      </c>
      <c r="G247" s="136" t="s">
        <v>248</v>
      </c>
      <c r="H247" s="137">
        <v>28.2</v>
      </c>
      <c r="I247" s="138"/>
      <c r="J247" s="139">
        <f>ROUND(I247*H247,2)</f>
        <v>0</v>
      </c>
      <c r="K247" s="135" t="s">
        <v>189</v>
      </c>
      <c r="L247" s="33"/>
      <c r="M247" s="140" t="s">
        <v>3</v>
      </c>
      <c r="N247" s="141" t="s">
        <v>43</v>
      </c>
      <c r="P247" s="142">
        <f>O247*H247</f>
        <v>0</v>
      </c>
      <c r="Q247" s="142">
        <v>0.20219</v>
      </c>
      <c r="R247" s="142">
        <f>Q247*H247</f>
        <v>5.701758</v>
      </c>
      <c r="S247" s="142">
        <v>0</v>
      </c>
      <c r="T247" s="143">
        <f>S247*H247</f>
        <v>0</v>
      </c>
      <c r="AR247" s="144" t="s">
        <v>127</v>
      </c>
      <c r="AT247" s="144" t="s">
        <v>185</v>
      </c>
      <c r="AU247" s="144" t="s">
        <v>80</v>
      </c>
      <c r="AY247" s="18" t="s">
        <v>183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8" t="s">
        <v>76</v>
      </c>
      <c r="BK247" s="145">
        <f>ROUND(I247*H247,2)</f>
        <v>0</v>
      </c>
      <c r="BL247" s="18" t="s">
        <v>127</v>
      </c>
      <c r="BM247" s="144" t="s">
        <v>1188</v>
      </c>
    </row>
    <row r="248" spans="2:47" s="1" customFormat="1" ht="19.5">
      <c r="B248" s="33"/>
      <c r="D248" s="146" t="s">
        <v>191</v>
      </c>
      <c r="F248" s="147" t="s">
        <v>1189</v>
      </c>
      <c r="I248" s="148"/>
      <c r="L248" s="33"/>
      <c r="M248" s="149"/>
      <c r="T248" s="54"/>
      <c r="AT248" s="18" t="s">
        <v>191</v>
      </c>
      <c r="AU248" s="18" t="s">
        <v>80</v>
      </c>
    </row>
    <row r="249" spans="2:47" s="1" customFormat="1" ht="12">
      <c r="B249" s="33"/>
      <c r="D249" s="150" t="s">
        <v>193</v>
      </c>
      <c r="F249" s="151" t="s">
        <v>1190</v>
      </c>
      <c r="I249" s="148"/>
      <c r="L249" s="33"/>
      <c r="M249" s="149"/>
      <c r="T249" s="54"/>
      <c r="AT249" s="18" t="s">
        <v>193</v>
      </c>
      <c r="AU249" s="18" t="s">
        <v>80</v>
      </c>
    </row>
    <row r="250" spans="2:51" s="12" customFormat="1" ht="12">
      <c r="B250" s="153"/>
      <c r="D250" s="146" t="s">
        <v>197</v>
      </c>
      <c r="E250" s="154" t="s">
        <v>3</v>
      </c>
      <c r="F250" s="155" t="s">
        <v>1191</v>
      </c>
      <c r="H250" s="154" t="s">
        <v>3</v>
      </c>
      <c r="I250" s="156"/>
      <c r="L250" s="153"/>
      <c r="M250" s="157"/>
      <c r="T250" s="158"/>
      <c r="AT250" s="154" t="s">
        <v>197</v>
      </c>
      <c r="AU250" s="154" t="s">
        <v>80</v>
      </c>
      <c r="AV250" s="12" t="s">
        <v>76</v>
      </c>
      <c r="AW250" s="12" t="s">
        <v>31</v>
      </c>
      <c r="AX250" s="12" t="s">
        <v>72</v>
      </c>
      <c r="AY250" s="154" t="s">
        <v>183</v>
      </c>
    </row>
    <row r="251" spans="2:51" s="13" customFormat="1" ht="12">
      <c r="B251" s="159"/>
      <c r="D251" s="146" t="s">
        <v>197</v>
      </c>
      <c r="E251" s="160" t="s">
        <v>3</v>
      </c>
      <c r="F251" s="161" t="s">
        <v>1367</v>
      </c>
      <c r="H251" s="162">
        <v>28.2</v>
      </c>
      <c r="I251" s="163"/>
      <c r="L251" s="159"/>
      <c r="M251" s="164"/>
      <c r="T251" s="165"/>
      <c r="AT251" s="160" t="s">
        <v>197</v>
      </c>
      <c r="AU251" s="160" t="s">
        <v>80</v>
      </c>
      <c r="AV251" s="13" t="s">
        <v>80</v>
      </c>
      <c r="AW251" s="13" t="s">
        <v>31</v>
      </c>
      <c r="AX251" s="13" t="s">
        <v>76</v>
      </c>
      <c r="AY251" s="160" t="s">
        <v>183</v>
      </c>
    </row>
    <row r="252" spans="2:65" s="1" customFormat="1" ht="16.5" customHeight="1">
      <c r="B252" s="132"/>
      <c r="C252" s="173" t="s">
        <v>442</v>
      </c>
      <c r="D252" s="173" t="s">
        <v>312</v>
      </c>
      <c r="E252" s="174" t="s">
        <v>1193</v>
      </c>
      <c r="F252" s="175" t="s">
        <v>1194</v>
      </c>
      <c r="G252" s="176" t="s">
        <v>248</v>
      </c>
      <c r="H252" s="177">
        <v>29.61</v>
      </c>
      <c r="I252" s="178"/>
      <c r="J252" s="179">
        <f>ROUND(I252*H252,2)</f>
        <v>0</v>
      </c>
      <c r="K252" s="175" t="s">
        <v>189</v>
      </c>
      <c r="L252" s="180"/>
      <c r="M252" s="181" t="s">
        <v>3</v>
      </c>
      <c r="N252" s="182" t="s">
        <v>43</v>
      </c>
      <c r="P252" s="142">
        <f>O252*H252</f>
        <v>0</v>
      </c>
      <c r="Q252" s="142">
        <v>0.0483</v>
      </c>
      <c r="R252" s="142">
        <f>Q252*H252</f>
        <v>1.430163</v>
      </c>
      <c r="S252" s="142">
        <v>0</v>
      </c>
      <c r="T252" s="143">
        <f>S252*H252</f>
        <v>0</v>
      </c>
      <c r="AR252" s="144" t="s">
        <v>245</v>
      </c>
      <c r="AT252" s="144" t="s">
        <v>312</v>
      </c>
      <c r="AU252" s="144" t="s">
        <v>80</v>
      </c>
      <c r="AY252" s="18" t="s">
        <v>183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8" t="s">
        <v>76</v>
      </c>
      <c r="BK252" s="145">
        <f>ROUND(I252*H252,2)</f>
        <v>0</v>
      </c>
      <c r="BL252" s="18" t="s">
        <v>127</v>
      </c>
      <c r="BM252" s="144" t="s">
        <v>1195</v>
      </c>
    </row>
    <row r="253" spans="2:47" s="1" customFormat="1" ht="12">
      <c r="B253" s="33"/>
      <c r="D253" s="146" t="s">
        <v>191</v>
      </c>
      <c r="F253" s="147" t="s">
        <v>1194</v>
      </c>
      <c r="I253" s="148"/>
      <c r="L253" s="33"/>
      <c r="M253" s="149"/>
      <c r="T253" s="54"/>
      <c r="AT253" s="18" t="s">
        <v>191</v>
      </c>
      <c r="AU253" s="18" t="s">
        <v>80</v>
      </c>
    </row>
    <row r="254" spans="2:51" s="13" customFormat="1" ht="12">
      <c r="B254" s="159"/>
      <c r="D254" s="146" t="s">
        <v>197</v>
      </c>
      <c r="F254" s="161" t="s">
        <v>1368</v>
      </c>
      <c r="H254" s="162">
        <v>29.61</v>
      </c>
      <c r="I254" s="163"/>
      <c r="L254" s="159"/>
      <c r="M254" s="164"/>
      <c r="T254" s="165"/>
      <c r="AT254" s="160" t="s">
        <v>197</v>
      </c>
      <c r="AU254" s="160" t="s">
        <v>80</v>
      </c>
      <c r="AV254" s="13" t="s">
        <v>80</v>
      </c>
      <c r="AW254" s="13" t="s">
        <v>4</v>
      </c>
      <c r="AX254" s="13" t="s">
        <v>76</v>
      </c>
      <c r="AY254" s="160" t="s">
        <v>183</v>
      </c>
    </row>
    <row r="255" spans="2:65" s="1" customFormat="1" ht="16.5" customHeight="1">
      <c r="B255" s="132"/>
      <c r="C255" s="133" t="s">
        <v>447</v>
      </c>
      <c r="D255" s="133" t="s">
        <v>185</v>
      </c>
      <c r="E255" s="134" t="s">
        <v>1197</v>
      </c>
      <c r="F255" s="135" t="s">
        <v>1198</v>
      </c>
      <c r="G255" s="136" t="s">
        <v>248</v>
      </c>
      <c r="H255" s="137">
        <v>81.35</v>
      </c>
      <c r="I255" s="138"/>
      <c r="J255" s="139">
        <f>ROUND(I255*H255,2)</f>
        <v>0</v>
      </c>
      <c r="K255" s="135" t="s">
        <v>189</v>
      </c>
      <c r="L255" s="33"/>
      <c r="M255" s="140" t="s">
        <v>3</v>
      </c>
      <c r="N255" s="141" t="s">
        <v>43</v>
      </c>
      <c r="P255" s="142">
        <f>O255*H255</f>
        <v>0</v>
      </c>
      <c r="Q255" s="142">
        <v>0.1295</v>
      </c>
      <c r="R255" s="142">
        <f>Q255*H255</f>
        <v>10.534825</v>
      </c>
      <c r="S255" s="142">
        <v>0</v>
      </c>
      <c r="T255" s="143">
        <f>S255*H255</f>
        <v>0</v>
      </c>
      <c r="AR255" s="144" t="s">
        <v>127</v>
      </c>
      <c r="AT255" s="144" t="s">
        <v>185</v>
      </c>
      <c r="AU255" s="144" t="s">
        <v>80</v>
      </c>
      <c r="AY255" s="18" t="s">
        <v>183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8" t="s">
        <v>76</v>
      </c>
      <c r="BK255" s="145">
        <f>ROUND(I255*H255,2)</f>
        <v>0</v>
      </c>
      <c r="BL255" s="18" t="s">
        <v>127</v>
      </c>
      <c r="BM255" s="144" t="s">
        <v>1199</v>
      </c>
    </row>
    <row r="256" spans="2:47" s="1" customFormat="1" ht="19.5">
      <c r="B256" s="33"/>
      <c r="D256" s="146" t="s">
        <v>191</v>
      </c>
      <c r="F256" s="147" t="s">
        <v>1200</v>
      </c>
      <c r="I256" s="148"/>
      <c r="L256" s="33"/>
      <c r="M256" s="149"/>
      <c r="T256" s="54"/>
      <c r="AT256" s="18" t="s">
        <v>191</v>
      </c>
      <c r="AU256" s="18" t="s">
        <v>80</v>
      </c>
    </row>
    <row r="257" spans="2:47" s="1" customFormat="1" ht="12">
      <c r="B257" s="33"/>
      <c r="D257" s="150" t="s">
        <v>193</v>
      </c>
      <c r="F257" s="151" t="s">
        <v>1201</v>
      </c>
      <c r="I257" s="148"/>
      <c r="L257" s="33"/>
      <c r="M257" s="149"/>
      <c r="T257" s="54"/>
      <c r="AT257" s="18" t="s">
        <v>193</v>
      </c>
      <c r="AU257" s="18" t="s">
        <v>80</v>
      </c>
    </row>
    <row r="258" spans="2:51" s="12" customFormat="1" ht="12">
      <c r="B258" s="153"/>
      <c r="D258" s="146" t="s">
        <v>197</v>
      </c>
      <c r="E258" s="154" t="s">
        <v>3</v>
      </c>
      <c r="F258" s="155" t="s">
        <v>1202</v>
      </c>
      <c r="H258" s="154" t="s">
        <v>3</v>
      </c>
      <c r="I258" s="156"/>
      <c r="L258" s="153"/>
      <c r="M258" s="157"/>
      <c r="T258" s="158"/>
      <c r="AT258" s="154" t="s">
        <v>197</v>
      </c>
      <c r="AU258" s="154" t="s">
        <v>80</v>
      </c>
      <c r="AV258" s="12" t="s">
        <v>76</v>
      </c>
      <c r="AW258" s="12" t="s">
        <v>31</v>
      </c>
      <c r="AX258" s="12" t="s">
        <v>72</v>
      </c>
      <c r="AY258" s="154" t="s">
        <v>183</v>
      </c>
    </row>
    <row r="259" spans="2:51" s="13" customFormat="1" ht="12">
      <c r="B259" s="159"/>
      <c r="D259" s="146" t="s">
        <v>197</v>
      </c>
      <c r="E259" s="160" t="s">
        <v>3</v>
      </c>
      <c r="F259" s="161" t="s">
        <v>1369</v>
      </c>
      <c r="H259" s="162">
        <v>81.35</v>
      </c>
      <c r="I259" s="163"/>
      <c r="L259" s="159"/>
      <c r="M259" s="164"/>
      <c r="T259" s="165"/>
      <c r="AT259" s="160" t="s">
        <v>197</v>
      </c>
      <c r="AU259" s="160" t="s">
        <v>80</v>
      </c>
      <c r="AV259" s="13" t="s">
        <v>80</v>
      </c>
      <c r="AW259" s="13" t="s">
        <v>31</v>
      </c>
      <c r="AX259" s="13" t="s">
        <v>76</v>
      </c>
      <c r="AY259" s="160" t="s">
        <v>183</v>
      </c>
    </row>
    <row r="260" spans="2:65" s="1" customFormat="1" ht="16.5" customHeight="1">
      <c r="B260" s="132"/>
      <c r="C260" s="173" t="s">
        <v>455</v>
      </c>
      <c r="D260" s="173" t="s">
        <v>312</v>
      </c>
      <c r="E260" s="174" t="s">
        <v>1203</v>
      </c>
      <c r="F260" s="175" t="s">
        <v>1204</v>
      </c>
      <c r="G260" s="176" t="s">
        <v>248</v>
      </c>
      <c r="H260" s="177">
        <v>85.418</v>
      </c>
      <c r="I260" s="178"/>
      <c r="J260" s="179">
        <f>ROUND(I260*H260,2)</f>
        <v>0</v>
      </c>
      <c r="K260" s="175" t="s">
        <v>189</v>
      </c>
      <c r="L260" s="180"/>
      <c r="M260" s="181" t="s">
        <v>3</v>
      </c>
      <c r="N260" s="182" t="s">
        <v>43</v>
      </c>
      <c r="P260" s="142">
        <f>O260*H260</f>
        <v>0</v>
      </c>
      <c r="Q260" s="142">
        <v>0.045</v>
      </c>
      <c r="R260" s="142">
        <f>Q260*H260</f>
        <v>3.84381</v>
      </c>
      <c r="S260" s="142">
        <v>0</v>
      </c>
      <c r="T260" s="143">
        <f>S260*H260</f>
        <v>0</v>
      </c>
      <c r="AR260" s="144" t="s">
        <v>245</v>
      </c>
      <c r="AT260" s="144" t="s">
        <v>312</v>
      </c>
      <c r="AU260" s="144" t="s">
        <v>80</v>
      </c>
      <c r="AY260" s="18" t="s">
        <v>183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8" t="s">
        <v>76</v>
      </c>
      <c r="BK260" s="145">
        <f>ROUND(I260*H260,2)</f>
        <v>0</v>
      </c>
      <c r="BL260" s="18" t="s">
        <v>127</v>
      </c>
      <c r="BM260" s="144" t="s">
        <v>1205</v>
      </c>
    </row>
    <row r="261" spans="2:47" s="1" customFormat="1" ht="12">
      <c r="B261" s="33"/>
      <c r="D261" s="146" t="s">
        <v>191</v>
      </c>
      <c r="F261" s="147" t="s">
        <v>1204</v>
      </c>
      <c r="I261" s="148"/>
      <c r="L261" s="33"/>
      <c r="M261" s="149"/>
      <c r="T261" s="54"/>
      <c r="AT261" s="18" t="s">
        <v>191</v>
      </c>
      <c r="AU261" s="18" t="s">
        <v>80</v>
      </c>
    </row>
    <row r="262" spans="2:51" s="13" customFormat="1" ht="12">
      <c r="B262" s="159"/>
      <c r="D262" s="146" t="s">
        <v>197</v>
      </c>
      <c r="F262" s="161" t="s">
        <v>1370</v>
      </c>
      <c r="H262" s="162">
        <v>85.418</v>
      </c>
      <c r="I262" s="163"/>
      <c r="L262" s="159"/>
      <c r="M262" s="164"/>
      <c r="T262" s="165"/>
      <c r="AT262" s="160" t="s">
        <v>197</v>
      </c>
      <c r="AU262" s="160" t="s">
        <v>80</v>
      </c>
      <c r="AV262" s="13" t="s">
        <v>80</v>
      </c>
      <c r="AW262" s="13" t="s">
        <v>4</v>
      </c>
      <c r="AX262" s="13" t="s">
        <v>76</v>
      </c>
      <c r="AY262" s="160" t="s">
        <v>183</v>
      </c>
    </row>
    <row r="263" spans="2:65" s="1" customFormat="1" ht="16.5" customHeight="1">
      <c r="B263" s="132"/>
      <c r="C263" s="133" t="s">
        <v>460</v>
      </c>
      <c r="D263" s="133" t="s">
        <v>185</v>
      </c>
      <c r="E263" s="134" t="s">
        <v>435</v>
      </c>
      <c r="F263" s="135" t="s">
        <v>436</v>
      </c>
      <c r="G263" s="136" t="s">
        <v>248</v>
      </c>
      <c r="H263" s="137">
        <v>380.83</v>
      </c>
      <c r="I263" s="138"/>
      <c r="J263" s="139">
        <f>ROUND(I263*H263,2)</f>
        <v>0</v>
      </c>
      <c r="K263" s="135" t="s">
        <v>189</v>
      </c>
      <c r="L263" s="33"/>
      <c r="M263" s="140" t="s">
        <v>3</v>
      </c>
      <c r="N263" s="141" t="s">
        <v>43</v>
      </c>
      <c r="P263" s="142">
        <f>O263*H263</f>
        <v>0</v>
      </c>
      <c r="Q263" s="142">
        <v>0.16849</v>
      </c>
      <c r="R263" s="142">
        <f>Q263*H263</f>
        <v>64.1660467</v>
      </c>
      <c r="S263" s="142">
        <v>0</v>
      </c>
      <c r="T263" s="143">
        <f>S263*H263</f>
        <v>0</v>
      </c>
      <c r="AR263" s="144" t="s">
        <v>127</v>
      </c>
      <c r="AT263" s="144" t="s">
        <v>185</v>
      </c>
      <c r="AU263" s="144" t="s">
        <v>80</v>
      </c>
      <c r="AY263" s="18" t="s">
        <v>183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8" t="s">
        <v>76</v>
      </c>
      <c r="BK263" s="145">
        <f>ROUND(I263*H263,2)</f>
        <v>0</v>
      </c>
      <c r="BL263" s="18" t="s">
        <v>127</v>
      </c>
      <c r="BM263" s="144" t="s">
        <v>437</v>
      </c>
    </row>
    <row r="264" spans="2:47" s="1" customFormat="1" ht="19.5">
      <c r="B264" s="33"/>
      <c r="D264" s="146" t="s">
        <v>191</v>
      </c>
      <c r="F264" s="147" t="s">
        <v>438</v>
      </c>
      <c r="I264" s="148"/>
      <c r="L264" s="33"/>
      <c r="M264" s="149"/>
      <c r="T264" s="54"/>
      <c r="AT264" s="18" t="s">
        <v>191</v>
      </c>
      <c r="AU264" s="18" t="s">
        <v>80</v>
      </c>
    </row>
    <row r="265" spans="2:47" s="1" customFormat="1" ht="12">
      <c r="B265" s="33"/>
      <c r="D265" s="150" t="s">
        <v>193</v>
      </c>
      <c r="F265" s="151" t="s">
        <v>439</v>
      </c>
      <c r="I265" s="148"/>
      <c r="L265" s="33"/>
      <c r="M265" s="149"/>
      <c r="T265" s="54"/>
      <c r="AT265" s="18" t="s">
        <v>193</v>
      </c>
      <c r="AU265" s="18" t="s">
        <v>80</v>
      </c>
    </row>
    <row r="266" spans="2:51" s="12" customFormat="1" ht="12">
      <c r="B266" s="153"/>
      <c r="D266" s="146" t="s">
        <v>197</v>
      </c>
      <c r="E266" s="154" t="s">
        <v>3</v>
      </c>
      <c r="F266" s="155" t="s">
        <v>440</v>
      </c>
      <c r="H266" s="154" t="s">
        <v>3</v>
      </c>
      <c r="I266" s="156"/>
      <c r="L266" s="153"/>
      <c r="M266" s="157"/>
      <c r="T266" s="158"/>
      <c r="AT266" s="154" t="s">
        <v>197</v>
      </c>
      <c r="AU266" s="154" t="s">
        <v>80</v>
      </c>
      <c r="AV266" s="12" t="s">
        <v>76</v>
      </c>
      <c r="AW266" s="12" t="s">
        <v>31</v>
      </c>
      <c r="AX266" s="12" t="s">
        <v>72</v>
      </c>
      <c r="AY266" s="154" t="s">
        <v>183</v>
      </c>
    </row>
    <row r="267" spans="2:51" s="13" customFormat="1" ht="12">
      <c r="B267" s="159"/>
      <c r="D267" s="146" t="s">
        <v>197</v>
      </c>
      <c r="E267" s="160" t="s">
        <v>3</v>
      </c>
      <c r="F267" s="161" t="s">
        <v>1371</v>
      </c>
      <c r="H267" s="162">
        <v>380.83</v>
      </c>
      <c r="I267" s="163"/>
      <c r="L267" s="159"/>
      <c r="M267" s="164"/>
      <c r="T267" s="165"/>
      <c r="AT267" s="160" t="s">
        <v>197</v>
      </c>
      <c r="AU267" s="160" t="s">
        <v>80</v>
      </c>
      <c r="AV267" s="13" t="s">
        <v>80</v>
      </c>
      <c r="AW267" s="13" t="s">
        <v>31</v>
      </c>
      <c r="AX267" s="13" t="s">
        <v>76</v>
      </c>
      <c r="AY267" s="160" t="s">
        <v>183</v>
      </c>
    </row>
    <row r="268" spans="2:65" s="1" customFormat="1" ht="16.5" customHeight="1">
      <c r="B268" s="132"/>
      <c r="C268" s="173" t="s">
        <v>468</v>
      </c>
      <c r="D268" s="173" t="s">
        <v>312</v>
      </c>
      <c r="E268" s="174" t="s">
        <v>443</v>
      </c>
      <c r="F268" s="175" t="s">
        <v>444</v>
      </c>
      <c r="G268" s="176" t="s">
        <v>248</v>
      </c>
      <c r="H268" s="177">
        <v>399.872</v>
      </c>
      <c r="I268" s="178"/>
      <c r="J268" s="179">
        <f>ROUND(I268*H268,2)</f>
        <v>0</v>
      </c>
      <c r="K268" s="175" t="s">
        <v>189</v>
      </c>
      <c r="L268" s="180"/>
      <c r="M268" s="181" t="s">
        <v>3</v>
      </c>
      <c r="N268" s="182" t="s">
        <v>43</v>
      </c>
      <c r="P268" s="142">
        <f>O268*H268</f>
        <v>0</v>
      </c>
      <c r="Q268" s="142">
        <v>0.125</v>
      </c>
      <c r="R268" s="142">
        <f>Q268*H268</f>
        <v>49.984</v>
      </c>
      <c r="S268" s="142">
        <v>0</v>
      </c>
      <c r="T268" s="143">
        <f>S268*H268</f>
        <v>0</v>
      </c>
      <c r="AR268" s="144" t="s">
        <v>245</v>
      </c>
      <c r="AT268" s="144" t="s">
        <v>312</v>
      </c>
      <c r="AU268" s="144" t="s">
        <v>80</v>
      </c>
      <c r="AY268" s="18" t="s">
        <v>183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8" t="s">
        <v>76</v>
      </c>
      <c r="BK268" s="145">
        <f>ROUND(I268*H268,2)</f>
        <v>0</v>
      </c>
      <c r="BL268" s="18" t="s">
        <v>127</v>
      </c>
      <c r="BM268" s="144" t="s">
        <v>445</v>
      </c>
    </row>
    <row r="269" spans="2:47" s="1" customFormat="1" ht="12">
      <c r="B269" s="33"/>
      <c r="D269" s="146" t="s">
        <v>191</v>
      </c>
      <c r="F269" s="147" t="s">
        <v>444</v>
      </c>
      <c r="I269" s="148"/>
      <c r="L269" s="33"/>
      <c r="M269" s="149"/>
      <c r="T269" s="54"/>
      <c r="AT269" s="18" t="s">
        <v>191</v>
      </c>
      <c r="AU269" s="18" t="s">
        <v>80</v>
      </c>
    </row>
    <row r="270" spans="2:51" s="13" customFormat="1" ht="12">
      <c r="B270" s="159"/>
      <c r="D270" s="146" t="s">
        <v>197</v>
      </c>
      <c r="F270" s="161" t="s">
        <v>1372</v>
      </c>
      <c r="H270" s="162">
        <v>399.872</v>
      </c>
      <c r="I270" s="163"/>
      <c r="L270" s="159"/>
      <c r="M270" s="164"/>
      <c r="T270" s="165"/>
      <c r="AT270" s="160" t="s">
        <v>197</v>
      </c>
      <c r="AU270" s="160" t="s">
        <v>80</v>
      </c>
      <c r="AV270" s="13" t="s">
        <v>80</v>
      </c>
      <c r="AW270" s="13" t="s">
        <v>4</v>
      </c>
      <c r="AX270" s="13" t="s">
        <v>76</v>
      </c>
      <c r="AY270" s="160" t="s">
        <v>183</v>
      </c>
    </row>
    <row r="271" spans="2:65" s="1" customFormat="1" ht="16.5" customHeight="1">
      <c r="B271" s="132"/>
      <c r="C271" s="133" t="s">
        <v>474</v>
      </c>
      <c r="D271" s="133" t="s">
        <v>185</v>
      </c>
      <c r="E271" s="134" t="s">
        <v>448</v>
      </c>
      <c r="F271" s="135" t="s">
        <v>449</v>
      </c>
      <c r="G271" s="136" t="s">
        <v>248</v>
      </c>
      <c r="H271" s="137">
        <v>132.27</v>
      </c>
      <c r="I271" s="138"/>
      <c r="J271" s="139">
        <f>ROUND(I271*H271,2)</f>
        <v>0</v>
      </c>
      <c r="K271" s="135" t="s">
        <v>189</v>
      </c>
      <c r="L271" s="33"/>
      <c r="M271" s="140" t="s">
        <v>3</v>
      </c>
      <c r="N271" s="141" t="s">
        <v>43</v>
      </c>
      <c r="P271" s="142">
        <f>O271*H271</f>
        <v>0</v>
      </c>
      <c r="Q271" s="142">
        <v>0.14067</v>
      </c>
      <c r="R271" s="142">
        <f>Q271*H271</f>
        <v>18.6064209</v>
      </c>
      <c r="S271" s="142">
        <v>0</v>
      </c>
      <c r="T271" s="143">
        <f>S271*H271</f>
        <v>0</v>
      </c>
      <c r="AR271" s="144" t="s">
        <v>127</v>
      </c>
      <c r="AT271" s="144" t="s">
        <v>185</v>
      </c>
      <c r="AU271" s="144" t="s">
        <v>80</v>
      </c>
      <c r="AY271" s="18" t="s">
        <v>183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8" t="s">
        <v>76</v>
      </c>
      <c r="BK271" s="145">
        <f>ROUND(I271*H271,2)</f>
        <v>0</v>
      </c>
      <c r="BL271" s="18" t="s">
        <v>127</v>
      </c>
      <c r="BM271" s="144" t="s">
        <v>450</v>
      </c>
    </row>
    <row r="272" spans="2:47" s="1" customFormat="1" ht="19.5">
      <c r="B272" s="33"/>
      <c r="D272" s="146" t="s">
        <v>191</v>
      </c>
      <c r="F272" s="147" t="s">
        <v>451</v>
      </c>
      <c r="I272" s="148"/>
      <c r="L272" s="33"/>
      <c r="M272" s="149"/>
      <c r="T272" s="54"/>
      <c r="AT272" s="18" t="s">
        <v>191</v>
      </c>
      <c r="AU272" s="18" t="s">
        <v>80</v>
      </c>
    </row>
    <row r="273" spans="2:47" s="1" customFormat="1" ht="12">
      <c r="B273" s="33"/>
      <c r="D273" s="150" t="s">
        <v>193</v>
      </c>
      <c r="F273" s="151" t="s">
        <v>452</v>
      </c>
      <c r="I273" s="148"/>
      <c r="L273" s="33"/>
      <c r="M273" s="149"/>
      <c r="T273" s="54"/>
      <c r="AT273" s="18" t="s">
        <v>193</v>
      </c>
      <c r="AU273" s="18" t="s">
        <v>80</v>
      </c>
    </row>
    <row r="274" spans="2:51" s="12" customFormat="1" ht="12">
      <c r="B274" s="153"/>
      <c r="D274" s="146" t="s">
        <v>197</v>
      </c>
      <c r="E274" s="154" t="s">
        <v>3</v>
      </c>
      <c r="F274" s="155" t="s">
        <v>453</v>
      </c>
      <c r="H274" s="154" t="s">
        <v>3</v>
      </c>
      <c r="I274" s="156"/>
      <c r="L274" s="153"/>
      <c r="M274" s="157"/>
      <c r="T274" s="158"/>
      <c r="AT274" s="154" t="s">
        <v>197</v>
      </c>
      <c r="AU274" s="154" t="s">
        <v>80</v>
      </c>
      <c r="AV274" s="12" t="s">
        <v>76</v>
      </c>
      <c r="AW274" s="12" t="s">
        <v>31</v>
      </c>
      <c r="AX274" s="12" t="s">
        <v>72</v>
      </c>
      <c r="AY274" s="154" t="s">
        <v>183</v>
      </c>
    </row>
    <row r="275" spans="2:51" s="13" customFormat="1" ht="12">
      <c r="B275" s="159"/>
      <c r="D275" s="146" t="s">
        <v>197</v>
      </c>
      <c r="E275" s="160" t="s">
        <v>3</v>
      </c>
      <c r="F275" s="161" t="s">
        <v>1373</v>
      </c>
      <c r="H275" s="162">
        <v>132.27</v>
      </c>
      <c r="I275" s="163"/>
      <c r="L275" s="159"/>
      <c r="M275" s="164"/>
      <c r="T275" s="165"/>
      <c r="AT275" s="160" t="s">
        <v>197</v>
      </c>
      <c r="AU275" s="160" t="s">
        <v>80</v>
      </c>
      <c r="AV275" s="13" t="s">
        <v>80</v>
      </c>
      <c r="AW275" s="13" t="s">
        <v>31</v>
      </c>
      <c r="AX275" s="13" t="s">
        <v>76</v>
      </c>
      <c r="AY275" s="160" t="s">
        <v>183</v>
      </c>
    </row>
    <row r="276" spans="2:65" s="1" customFormat="1" ht="16.5" customHeight="1">
      <c r="B276" s="132"/>
      <c r="C276" s="173" t="s">
        <v>480</v>
      </c>
      <c r="D276" s="173" t="s">
        <v>312</v>
      </c>
      <c r="E276" s="174" t="s">
        <v>456</v>
      </c>
      <c r="F276" s="175" t="s">
        <v>457</v>
      </c>
      <c r="G276" s="176" t="s">
        <v>248</v>
      </c>
      <c r="H276" s="177">
        <v>138.884</v>
      </c>
      <c r="I276" s="178"/>
      <c r="J276" s="179">
        <f>ROUND(I276*H276,2)</f>
        <v>0</v>
      </c>
      <c r="K276" s="175" t="s">
        <v>3</v>
      </c>
      <c r="L276" s="180"/>
      <c r="M276" s="181" t="s">
        <v>3</v>
      </c>
      <c r="N276" s="182" t="s">
        <v>43</v>
      </c>
      <c r="P276" s="142">
        <f>O276*H276</f>
        <v>0</v>
      </c>
      <c r="Q276" s="142">
        <v>0.082</v>
      </c>
      <c r="R276" s="142">
        <f>Q276*H276</f>
        <v>11.388487999999999</v>
      </c>
      <c r="S276" s="142">
        <v>0</v>
      </c>
      <c r="T276" s="143">
        <f>S276*H276</f>
        <v>0</v>
      </c>
      <c r="AR276" s="144" t="s">
        <v>245</v>
      </c>
      <c r="AT276" s="144" t="s">
        <v>312</v>
      </c>
      <c r="AU276" s="144" t="s">
        <v>80</v>
      </c>
      <c r="AY276" s="18" t="s">
        <v>183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8" t="s">
        <v>76</v>
      </c>
      <c r="BK276" s="145">
        <f>ROUND(I276*H276,2)</f>
        <v>0</v>
      </c>
      <c r="BL276" s="18" t="s">
        <v>127</v>
      </c>
      <c r="BM276" s="144" t="s">
        <v>458</v>
      </c>
    </row>
    <row r="277" spans="2:47" s="1" customFormat="1" ht="12">
      <c r="B277" s="33"/>
      <c r="D277" s="146" t="s">
        <v>191</v>
      </c>
      <c r="F277" s="147" t="s">
        <v>457</v>
      </c>
      <c r="I277" s="148"/>
      <c r="L277" s="33"/>
      <c r="M277" s="149"/>
      <c r="T277" s="54"/>
      <c r="AT277" s="18" t="s">
        <v>191</v>
      </c>
      <c r="AU277" s="18" t="s">
        <v>80</v>
      </c>
    </row>
    <row r="278" spans="2:51" s="13" customFormat="1" ht="12">
      <c r="B278" s="159"/>
      <c r="D278" s="146" t="s">
        <v>197</v>
      </c>
      <c r="F278" s="161" t="s">
        <v>1374</v>
      </c>
      <c r="H278" s="162">
        <v>138.884</v>
      </c>
      <c r="I278" s="163"/>
      <c r="L278" s="159"/>
      <c r="M278" s="164"/>
      <c r="T278" s="165"/>
      <c r="AT278" s="160" t="s">
        <v>197</v>
      </c>
      <c r="AU278" s="160" t="s">
        <v>80</v>
      </c>
      <c r="AV278" s="13" t="s">
        <v>80</v>
      </c>
      <c r="AW278" s="13" t="s">
        <v>4</v>
      </c>
      <c r="AX278" s="13" t="s">
        <v>76</v>
      </c>
      <c r="AY278" s="160" t="s">
        <v>183</v>
      </c>
    </row>
    <row r="279" spans="2:65" s="1" customFormat="1" ht="16.5" customHeight="1">
      <c r="B279" s="132"/>
      <c r="C279" s="133" t="s">
        <v>487</v>
      </c>
      <c r="D279" s="133" t="s">
        <v>185</v>
      </c>
      <c r="E279" s="134" t="s">
        <v>461</v>
      </c>
      <c r="F279" s="135" t="s">
        <v>462</v>
      </c>
      <c r="G279" s="136" t="s">
        <v>273</v>
      </c>
      <c r="H279" s="137">
        <v>40.354</v>
      </c>
      <c r="I279" s="138"/>
      <c r="J279" s="139">
        <f>ROUND(I279*H279,2)</f>
        <v>0</v>
      </c>
      <c r="K279" s="135" t="s">
        <v>189</v>
      </c>
      <c r="L279" s="33"/>
      <c r="M279" s="140" t="s">
        <v>3</v>
      </c>
      <c r="N279" s="141" t="s">
        <v>43</v>
      </c>
      <c r="P279" s="142">
        <f>O279*H279</f>
        <v>0</v>
      </c>
      <c r="Q279" s="142">
        <v>2.25634</v>
      </c>
      <c r="R279" s="142">
        <f>Q279*H279</f>
        <v>91.05234435999999</v>
      </c>
      <c r="S279" s="142">
        <v>0</v>
      </c>
      <c r="T279" s="143">
        <f>S279*H279</f>
        <v>0</v>
      </c>
      <c r="AR279" s="144" t="s">
        <v>127</v>
      </c>
      <c r="AT279" s="144" t="s">
        <v>185</v>
      </c>
      <c r="AU279" s="144" t="s">
        <v>80</v>
      </c>
      <c r="AY279" s="18" t="s">
        <v>183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8" t="s">
        <v>76</v>
      </c>
      <c r="BK279" s="145">
        <f>ROUND(I279*H279,2)</f>
        <v>0</v>
      </c>
      <c r="BL279" s="18" t="s">
        <v>127</v>
      </c>
      <c r="BM279" s="144" t="s">
        <v>463</v>
      </c>
    </row>
    <row r="280" spans="2:47" s="1" customFormat="1" ht="12">
      <c r="B280" s="33"/>
      <c r="D280" s="146" t="s">
        <v>191</v>
      </c>
      <c r="F280" s="147" t="s">
        <v>464</v>
      </c>
      <c r="I280" s="148"/>
      <c r="L280" s="33"/>
      <c r="M280" s="149"/>
      <c r="T280" s="54"/>
      <c r="AT280" s="18" t="s">
        <v>191</v>
      </c>
      <c r="AU280" s="18" t="s">
        <v>80</v>
      </c>
    </row>
    <row r="281" spans="2:47" s="1" customFormat="1" ht="12">
      <c r="B281" s="33"/>
      <c r="D281" s="150" t="s">
        <v>193</v>
      </c>
      <c r="F281" s="151" t="s">
        <v>465</v>
      </c>
      <c r="I281" s="148"/>
      <c r="L281" s="33"/>
      <c r="M281" s="149"/>
      <c r="T281" s="54"/>
      <c r="AT281" s="18" t="s">
        <v>193</v>
      </c>
      <c r="AU281" s="18" t="s">
        <v>80</v>
      </c>
    </row>
    <row r="282" spans="2:51" s="13" customFormat="1" ht="12">
      <c r="B282" s="159"/>
      <c r="D282" s="146" t="s">
        <v>197</v>
      </c>
      <c r="E282" s="160" t="s">
        <v>3</v>
      </c>
      <c r="F282" s="161" t="s">
        <v>1375</v>
      </c>
      <c r="H282" s="162">
        <v>26.658</v>
      </c>
      <c r="I282" s="163"/>
      <c r="L282" s="159"/>
      <c r="M282" s="164"/>
      <c r="T282" s="165"/>
      <c r="AT282" s="160" t="s">
        <v>197</v>
      </c>
      <c r="AU282" s="160" t="s">
        <v>80</v>
      </c>
      <c r="AV282" s="13" t="s">
        <v>80</v>
      </c>
      <c r="AW282" s="13" t="s">
        <v>31</v>
      </c>
      <c r="AX282" s="13" t="s">
        <v>72</v>
      </c>
      <c r="AY282" s="160" t="s">
        <v>183</v>
      </c>
    </row>
    <row r="283" spans="2:51" s="13" customFormat="1" ht="12">
      <c r="B283" s="159"/>
      <c r="D283" s="146" t="s">
        <v>197</v>
      </c>
      <c r="E283" s="160" t="s">
        <v>3</v>
      </c>
      <c r="F283" s="161" t="s">
        <v>1376</v>
      </c>
      <c r="H283" s="162">
        <v>7.936</v>
      </c>
      <c r="I283" s="163"/>
      <c r="L283" s="159"/>
      <c r="M283" s="164"/>
      <c r="T283" s="165"/>
      <c r="AT283" s="160" t="s">
        <v>197</v>
      </c>
      <c r="AU283" s="160" t="s">
        <v>80</v>
      </c>
      <c r="AV283" s="13" t="s">
        <v>80</v>
      </c>
      <c r="AW283" s="13" t="s">
        <v>31</v>
      </c>
      <c r="AX283" s="13" t="s">
        <v>72</v>
      </c>
      <c r="AY283" s="160" t="s">
        <v>183</v>
      </c>
    </row>
    <row r="284" spans="2:51" s="13" customFormat="1" ht="12">
      <c r="B284" s="159"/>
      <c r="D284" s="146" t="s">
        <v>197</v>
      </c>
      <c r="E284" s="160" t="s">
        <v>3</v>
      </c>
      <c r="F284" s="161" t="s">
        <v>1377</v>
      </c>
      <c r="H284" s="162">
        <v>1.692</v>
      </c>
      <c r="I284" s="163"/>
      <c r="L284" s="159"/>
      <c r="M284" s="164"/>
      <c r="T284" s="165"/>
      <c r="AT284" s="160" t="s">
        <v>197</v>
      </c>
      <c r="AU284" s="160" t="s">
        <v>80</v>
      </c>
      <c r="AV284" s="13" t="s">
        <v>80</v>
      </c>
      <c r="AW284" s="13" t="s">
        <v>31</v>
      </c>
      <c r="AX284" s="13" t="s">
        <v>72</v>
      </c>
      <c r="AY284" s="160" t="s">
        <v>183</v>
      </c>
    </row>
    <row r="285" spans="2:51" s="13" customFormat="1" ht="12">
      <c r="B285" s="159"/>
      <c r="D285" s="146" t="s">
        <v>197</v>
      </c>
      <c r="E285" s="160" t="s">
        <v>3</v>
      </c>
      <c r="F285" s="161" t="s">
        <v>1378</v>
      </c>
      <c r="H285" s="162">
        <v>4.068</v>
      </c>
      <c r="I285" s="163"/>
      <c r="L285" s="159"/>
      <c r="M285" s="164"/>
      <c r="T285" s="165"/>
      <c r="AT285" s="160" t="s">
        <v>197</v>
      </c>
      <c r="AU285" s="160" t="s">
        <v>80</v>
      </c>
      <c r="AV285" s="13" t="s">
        <v>80</v>
      </c>
      <c r="AW285" s="13" t="s">
        <v>31</v>
      </c>
      <c r="AX285" s="13" t="s">
        <v>72</v>
      </c>
      <c r="AY285" s="160" t="s">
        <v>183</v>
      </c>
    </row>
    <row r="286" spans="2:51" s="14" customFormat="1" ht="12">
      <c r="B286" s="166"/>
      <c r="D286" s="146" t="s">
        <v>197</v>
      </c>
      <c r="E286" s="167" t="s">
        <v>3</v>
      </c>
      <c r="F286" s="168" t="s">
        <v>226</v>
      </c>
      <c r="H286" s="169">
        <v>40.354</v>
      </c>
      <c r="I286" s="170"/>
      <c r="L286" s="166"/>
      <c r="M286" s="171"/>
      <c r="T286" s="172"/>
      <c r="AT286" s="167" t="s">
        <v>197</v>
      </c>
      <c r="AU286" s="167" t="s">
        <v>80</v>
      </c>
      <c r="AV286" s="14" t="s">
        <v>127</v>
      </c>
      <c r="AW286" s="14" t="s">
        <v>31</v>
      </c>
      <c r="AX286" s="14" t="s">
        <v>76</v>
      </c>
      <c r="AY286" s="167" t="s">
        <v>183</v>
      </c>
    </row>
    <row r="287" spans="2:65" s="1" customFormat="1" ht="16.5" customHeight="1">
      <c r="B287" s="132"/>
      <c r="C287" s="133" t="s">
        <v>494</v>
      </c>
      <c r="D287" s="133" t="s">
        <v>185</v>
      </c>
      <c r="E287" s="134" t="s">
        <v>469</v>
      </c>
      <c r="F287" s="135" t="s">
        <v>470</v>
      </c>
      <c r="G287" s="136" t="s">
        <v>188</v>
      </c>
      <c r="H287" s="137">
        <v>584.26</v>
      </c>
      <c r="I287" s="138"/>
      <c r="J287" s="139">
        <f>ROUND(I287*H287,2)</f>
        <v>0</v>
      </c>
      <c r="K287" s="135" t="s">
        <v>189</v>
      </c>
      <c r="L287" s="33"/>
      <c r="M287" s="140" t="s">
        <v>3</v>
      </c>
      <c r="N287" s="141" t="s">
        <v>43</v>
      </c>
      <c r="P287" s="142">
        <f>O287*H287</f>
        <v>0</v>
      </c>
      <c r="Q287" s="142">
        <v>0.00047</v>
      </c>
      <c r="R287" s="142">
        <f>Q287*H287</f>
        <v>0.27460219999999996</v>
      </c>
      <c r="S287" s="142">
        <v>0</v>
      </c>
      <c r="T287" s="143">
        <f>S287*H287</f>
        <v>0</v>
      </c>
      <c r="AR287" s="144" t="s">
        <v>127</v>
      </c>
      <c r="AT287" s="144" t="s">
        <v>185</v>
      </c>
      <c r="AU287" s="144" t="s">
        <v>80</v>
      </c>
      <c r="AY287" s="18" t="s">
        <v>183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8" t="s">
        <v>76</v>
      </c>
      <c r="BK287" s="145">
        <f>ROUND(I287*H287,2)</f>
        <v>0</v>
      </c>
      <c r="BL287" s="18" t="s">
        <v>127</v>
      </c>
      <c r="BM287" s="144" t="s">
        <v>471</v>
      </c>
    </row>
    <row r="288" spans="2:47" s="1" customFormat="1" ht="12">
      <c r="B288" s="33"/>
      <c r="D288" s="146" t="s">
        <v>191</v>
      </c>
      <c r="F288" s="147" t="s">
        <v>472</v>
      </c>
      <c r="I288" s="148"/>
      <c r="L288" s="33"/>
      <c r="M288" s="149"/>
      <c r="T288" s="54"/>
      <c r="AT288" s="18" t="s">
        <v>191</v>
      </c>
      <c r="AU288" s="18" t="s">
        <v>80</v>
      </c>
    </row>
    <row r="289" spans="2:47" s="1" customFormat="1" ht="12">
      <c r="B289" s="33"/>
      <c r="D289" s="150" t="s">
        <v>193</v>
      </c>
      <c r="F289" s="151" t="s">
        <v>473</v>
      </c>
      <c r="I289" s="148"/>
      <c r="L289" s="33"/>
      <c r="M289" s="149"/>
      <c r="T289" s="54"/>
      <c r="AT289" s="18" t="s">
        <v>193</v>
      </c>
      <c r="AU289" s="18" t="s">
        <v>80</v>
      </c>
    </row>
    <row r="290" spans="2:65" s="1" customFormat="1" ht="21.75" customHeight="1">
      <c r="B290" s="132"/>
      <c r="C290" s="133" t="s">
        <v>503</v>
      </c>
      <c r="D290" s="133" t="s">
        <v>185</v>
      </c>
      <c r="E290" s="134" t="s">
        <v>475</v>
      </c>
      <c r="F290" s="135" t="s">
        <v>476</v>
      </c>
      <c r="G290" s="136" t="s">
        <v>248</v>
      </c>
      <c r="H290" s="137">
        <v>380.83</v>
      </c>
      <c r="I290" s="138"/>
      <c r="J290" s="139">
        <f>ROUND(I290*H290,2)</f>
        <v>0</v>
      </c>
      <c r="K290" s="135" t="s">
        <v>189</v>
      </c>
      <c r="L290" s="33"/>
      <c r="M290" s="140" t="s">
        <v>3</v>
      </c>
      <c r="N290" s="141" t="s">
        <v>43</v>
      </c>
      <c r="P290" s="142">
        <f>O290*H290</f>
        <v>0</v>
      </c>
      <c r="Q290" s="142">
        <v>0.00061</v>
      </c>
      <c r="R290" s="142">
        <f>Q290*H290</f>
        <v>0.2323063</v>
      </c>
      <c r="S290" s="142">
        <v>0</v>
      </c>
      <c r="T290" s="143">
        <f>S290*H290</f>
        <v>0</v>
      </c>
      <c r="AR290" s="144" t="s">
        <v>127</v>
      </c>
      <c r="AT290" s="144" t="s">
        <v>185</v>
      </c>
      <c r="AU290" s="144" t="s">
        <v>80</v>
      </c>
      <c r="AY290" s="18" t="s">
        <v>183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8" t="s">
        <v>76</v>
      </c>
      <c r="BK290" s="145">
        <f>ROUND(I290*H290,2)</f>
        <v>0</v>
      </c>
      <c r="BL290" s="18" t="s">
        <v>127</v>
      </c>
      <c r="BM290" s="144" t="s">
        <v>477</v>
      </c>
    </row>
    <row r="291" spans="2:47" s="1" customFormat="1" ht="19.5">
      <c r="B291" s="33"/>
      <c r="D291" s="146" t="s">
        <v>191</v>
      </c>
      <c r="F291" s="147" t="s">
        <v>478</v>
      </c>
      <c r="I291" s="148"/>
      <c r="L291" s="33"/>
      <c r="M291" s="149"/>
      <c r="T291" s="54"/>
      <c r="AT291" s="18" t="s">
        <v>191</v>
      </c>
      <c r="AU291" s="18" t="s">
        <v>80</v>
      </c>
    </row>
    <row r="292" spans="2:47" s="1" customFormat="1" ht="12">
      <c r="B292" s="33"/>
      <c r="D292" s="150" t="s">
        <v>193</v>
      </c>
      <c r="F292" s="151" t="s">
        <v>479</v>
      </c>
      <c r="I292" s="148"/>
      <c r="L292" s="33"/>
      <c r="M292" s="149"/>
      <c r="T292" s="54"/>
      <c r="AT292" s="18" t="s">
        <v>193</v>
      </c>
      <c r="AU292" s="18" t="s">
        <v>80</v>
      </c>
    </row>
    <row r="293" spans="2:65" s="1" customFormat="1" ht="16.5" customHeight="1">
      <c r="B293" s="132"/>
      <c r="C293" s="133" t="s">
        <v>511</v>
      </c>
      <c r="D293" s="133" t="s">
        <v>185</v>
      </c>
      <c r="E293" s="134" t="s">
        <v>481</v>
      </c>
      <c r="F293" s="135" t="s">
        <v>482</v>
      </c>
      <c r="G293" s="136" t="s">
        <v>248</v>
      </c>
      <c r="H293" s="137">
        <v>380.83</v>
      </c>
      <c r="I293" s="138"/>
      <c r="J293" s="139">
        <f>ROUND(I293*H293,2)</f>
        <v>0</v>
      </c>
      <c r="K293" s="135" t="s">
        <v>189</v>
      </c>
      <c r="L293" s="33"/>
      <c r="M293" s="140" t="s">
        <v>3</v>
      </c>
      <c r="N293" s="141" t="s">
        <v>43</v>
      </c>
      <c r="P293" s="142">
        <f>O293*H293</f>
        <v>0</v>
      </c>
      <c r="Q293" s="142">
        <v>0</v>
      </c>
      <c r="R293" s="142">
        <f>Q293*H293</f>
        <v>0</v>
      </c>
      <c r="S293" s="142">
        <v>0</v>
      </c>
      <c r="T293" s="143">
        <f>S293*H293</f>
        <v>0</v>
      </c>
      <c r="AR293" s="144" t="s">
        <v>127</v>
      </c>
      <c r="AT293" s="144" t="s">
        <v>185</v>
      </c>
      <c r="AU293" s="144" t="s">
        <v>80</v>
      </c>
      <c r="AY293" s="18" t="s">
        <v>183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8" t="s">
        <v>76</v>
      </c>
      <c r="BK293" s="145">
        <f>ROUND(I293*H293,2)</f>
        <v>0</v>
      </c>
      <c r="BL293" s="18" t="s">
        <v>127</v>
      </c>
      <c r="BM293" s="144" t="s">
        <v>483</v>
      </c>
    </row>
    <row r="294" spans="2:47" s="1" customFormat="1" ht="12">
      <c r="B294" s="33"/>
      <c r="D294" s="146" t="s">
        <v>191</v>
      </c>
      <c r="F294" s="147" t="s">
        <v>484</v>
      </c>
      <c r="I294" s="148"/>
      <c r="L294" s="33"/>
      <c r="M294" s="149"/>
      <c r="T294" s="54"/>
      <c r="AT294" s="18" t="s">
        <v>191</v>
      </c>
      <c r="AU294" s="18" t="s">
        <v>80</v>
      </c>
    </row>
    <row r="295" spans="2:47" s="1" customFormat="1" ht="12">
      <c r="B295" s="33"/>
      <c r="D295" s="150" t="s">
        <v>193</v>
      </c>
      <c r="F295" s="151" t="s">
        <v>485</v>
      </c>
      <c r="I295" s="148"/>
      <c r="L295" s="33"/>
      <c r="M295" s="149"/>
      <c r="T295" s="54"/>
      <c r="AT295" s="18" t="s">
        <v>193</v>
      </c>
      <c r="AU295" s="18" t="s">
        <v>80</v>
      </c>
    </row>
    <row r="296" spans="2:51" s="12" customFormat="1" ht="12">
      <c r="B296" s="153"/>
      <c r="D296" s="146" t="s">
        <v>197</v>
      </c>
      <c r="E296" s="154" t="s">
        <v>3</v>
      </c>
      <c r="F296" s="155" t="s">
        <v>486</v>
      </c>
      <c r="H296" s="154" t="s">
        <v>3</v>
      </c>
      <c r="I296" s="156"/>
      <c r="L296" s="153"/>
      <c r="M296" s="157"/>
      <c r="T296" s="158"/>
      <c r="AT296" s="154" t="s">
        <v>197</v>
      </c>
      <c r="AU296" s="154" t="s">
        <v>80</v>
      </c>
      <c r="AV296" s="12" t="s">
        <v>76</v>
      </c>
      <c r="AW296" s="12" t="s">
        <v>31</v>
      </c>
      <c r="AX296" s="12" t="s">
        <v>72</v>
      </c>
      <c r="AY296" s="154" t="s">
        <v>183</v>
      </c>
    </row>
    <row r="297" spans="2:51" s="13" customFormat="1" ht="12">
      <c r="B297" s="159"/>
      <c r="D297" s="146" t="s">
        <v>197</v>
      </c>
      <c r="E297" s="160" t="s">
        <v>3</v>
      </c>
      <c r="F297" s="161" t="s">
        <v>1371</v>
      </c>
      <c r="H297" s="162">
        <v>380.83</v>
      </c>
      <c r="I297" s="163"/>
      <c r="L297" s="159"/>
      <c r="M297" s="164"/>
      <c r="T297" s="165"/>
      <c r="AT297" s="160" t="s">
        <v>197</v>
      </c>
      <c r="AU297" s="160" t="s">
        <v>80</v>
      </c>
      <c r="AV297" s="13" t="s">
        <v>80</v>
      </c>
      <c r="AW297" s="13" t="s">
        <v>31</v>
      </c>
      <c r="AX297" s="13" t="s">
        <v>76</v>
      </c>
      <c r="AY297" s="160" t="s">
        <v>183</v>
      </c>
    </row>
    <row r="298" spans="2:65" s="1" customFormat="1" ht="16.5" customHeight="1">
      <c r="B298" s="132"/>
      <c r="C298" s="133" t="s">
        <v>519</v>
      </c>
      <c r="D298" s="133" t="s">
        <v>185</v>
      </c>
      <c r="E298" s="134" t="s">
        <v>488</v>
      </c>
      <c r="F298" s="135" t="s">
        <v>489</v>
      </c>
      <c r="G298" s="136" t="s">
        <v>248</v>
      </c>
      <c r="H298" s="137">
        <v>113</v>
      </c>
      <c r="I298" s="138"/>
      <c r="J298" s="139">
        <f>ROUND(I298*H298,2)</f>
        <v>0</v>
      </c>
      <c r="K298" s="135" t="s">
        <v>3</v>
      </c>
      <c r="L298" s="33"/>
      <c r="M298" s="140" t="s">
        <v>3</v>
      </c>
      <c r="N298" s="141" t="s">
        <v>43</v>
      </c>
      <c r="P298" s="142">
        <f>O298*H298</f>
        <v>0</v>
      </c>
      <c r="Q298" s="142">
        <v>3E-05</v>
      </c>
      <c r="R298" s="142">
        <f>Q298*H298</f>
        <v>0.0033900000000000002</v>
      </c>
      <c r="S298" s="142">
        <v>0</v>
      </c>
      <c r="T298" s="143">
        <f>S298*H298</f>
        <v>0</v>
      </c>
      <c r="AR298" s="144" t="s">
        <v>127</v>
      </c>
      <c r="AT298" s="144" t="s">
        <v>185</v>
      </c>
      <c r="AU298" s="144" t="s">
        <v>80</v>
      </c>
      <c r="AY298" s="18" t="s">
        <v>183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8" t="s">
        <v>76</v>
      </c>
      <c r="BK298" s="145">
        <f>ROUND(I298*H298,2)</f>
        <v>0</v>
      </c>
      <c r="BL298" s="18" t="s">
        <v>127</v>
      </c>
      <c r="BM298" s="144" t="s">
        <v>490</v>
      </c>
    </row>
    <row r="299" spans="2:47" s="1" customFormat="1" ht="19.5">
      <c r="B299" s="33"/>
      <c r="D299" s="146" t="s">
        <v>191</v>
      </c>
      <c r="F299" s="147" t="s">
        <v>491</v>
      </c>
      <c r="I299" s="148"/>
      <c r="L299" s="33"/>
      <c r="M299" s="149"/>
      <c r="T299" s="54"/>
      <c r="AT299" s="18" t="s">
        <v>191</v>
      </c>
      <c r="AU299" s="18" t="s">
        <v>80</v>
      </c>
    </row>
    <row r="300" spans="2:63" s="11" customFormat="1" ht="22.9" customHeight="1">
      <c r="B300" s="120"/>
      <c r="D300" s="121" t="s">
        <v>71</v>
      </c>
      <c r="E300" s="130" t="s">
        <v>492</v>
      </c>
      <c r="F300" s="130" t="s">
        <v>493</v>
      </c>
      <c r="I300" s="123"/>
      <c r="J300" s="131">
        <f>BK300</f>
        <v>0</v>
      </c>
      <c r="L300" s="120"/>
      <c r="M300" s="125"/>
      <c r="P300" s="126">
        <f>SUM(P301:P349)</f>
        <v>0</v>
      </c>
      <c r="R300" s="126">
        <f>SUM(R301:R349)</f>
        <v>0</v>
      </c>
      <c r="T300" s="127">
        <f>SUM(T301:T349)</f>
        <v>0</v>
      </c>
      <c r="AR300" s="121" t="s">
        <v>76</v>
      </c>
      <c r="AT300" s="128" t="s">
        <v>71</v>
      </c>
      <c r="AU300" s="128" t="s">
        <v>76</v>
      </c>
      <c r="AY300" s="121" t="s">
        <v>183</v>
      </c>
      <c r="BK300" s="129">
        <f>SUM(BK301:BK349)</f>
        <v>0</v>
      </c>
    </row>
    <row r="301" spans="2:65" s="1" customFormat="1" ht="16.5" customHeight="1">
      <c r="B301" s="132"/>
      <c r="C301" s="133" t="s">
        <v>526</v>
      </c>
      <c r="D301" s="133" t="s">
        <v>185</v>
      </c>
      <c r="E301" s="134" t="s">
        <v>495</v>
      </c>
      <c r="F301" s="135" t="s">
        <v>496</v>
      </c>
      <c r="G301" s="136" t="s">
        <v>295</v>
      </c>
      <c r="H301" s="137">
        <v>81.831</v>
      </c>
      <c r="I301" s="138"/>
      <c r="J301" s="139">
        <f>ROUND(I301*H301,2)</f>
        <v>0</v>
      </c>
      <c r="K301" s="135" t="s">
        <v>189</v>
      </c>
      <c r="L301" s="33"/>
      <c r="M301" s="140" t="s">
        <v>3</v>
      </c>
      <c r="N301" s="141" t="s">
        <v>43</v>
      </c>
      <c r="P301" s="142">
        <f>O301*H301</f>
        <v>0</v>
      </c>
      <c r="Q301" s="142">
        <v>0</v>
      </c>
      <c r="R301" s="142">
        <f>Q301*H301</f>
        <v>0</v>
      </c>
      <c r="S301" s="142">
        <v>0</v>
      </c>
      <c r="T301" s="143">
        <f>S301*H301</f>
        <v>0</v>
      </c>
      <c r="AR301" s="144" t="s">
        <v>127</v>
      </c>
      <c r="AT301" s="144" t="s">
        <v>185</v>
      </c>
      <c r="AU301" s="144" t="s">
        <v>80</v>
      </c>
      <c r="AY301" s="18" t="s">
        <v>183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8" t="s">
        <v>76</v>
      </c>
      <c r="BK301" s="145">
        <f>ROUND(I301*H301,2)</f>
        <v>0</v>
      </c>
      <c r="BL301" s="18" t="s">
        <v>127</v>
      </c>
      <c r="BM301" s="144" t="s">
        <v>1379</v>
      </c>
    </row>
    <row r="302" spans="2:47" s="1" customFormat="1" ht="12">
      <c r="B302" s="33"/>
      <c r="D302" s="146" t="s">
        <v>191</v>
      </c>
      <c r="F302" s="147" t="s">
        <v>498</v>
      </c>
      <c r="I302" s="148"/>
      <c r="L302" s="33"/>
      <c r="M302" s="149"/>
      <c r="T302" s="54"/>
      <c r="AT302" s="18" t="s">
        <v>191</v>
      </c>
      <c r="AU302" s="18" t="s">
        <v>80</v>
      </c>
    </row>
    <row r="303" spans="2:47" s="1" customFormat="1" ht="12">
      <c r="B303" s="33"/>
      <c r="D303" s="150" t="s">
        <v>193</v>
      </c>
      <c r="F303" s="151" t="s">
        <v>499</v>
      </c>
      <c r="I303" s="148"/>
      <c r="L303" s="33"/>
      <c r="M303" s="149"/>
      <c r="T303" s="54"/>
      <c r="AT303" s="18" t="s">
        <v>193</v>
      </c>
      <c r="AU303" s="18" t="s">
        <v>80</v>
      </c>
    </row>
    <row r="304" spans="2:51" s="12" customFormat="1" ht="12">
      <c r="B304" s="153"/>
      <c r="D304" s="146" t="s">
        <v>197</v>
      </c>
      <c r="E304" s="154" t="s">
        <v>3</v>
      </c>
      <c r="F304" s="155" t="s">
        <v>500</v>
      </c>
      <c r="H304" s="154" t="s">
        <v>3</v>
      </c>
      <c r="I304" s="156"/>
      <c r="L304" s="153"/>
      <c r="M304" s="157"/>
      <c r="T304" s="158"/>
      <c r="AT304" s="154" t="s">
        <v>197</v>
      </c>
      <c r="AU304" s="154" t="s">
        <v>80</v>
      </c>
      <c r="AV304" s="12" t="s">
        <v>76</v>
      </c>
      <c r="AW304" s="12" t="s">
        <v>31</v>
      </c>
      <c r="AX304" s="12" t="s">
        <v>72</v>
      </c>
      <c r="AY304" s="154" t="s">
        <v>183</v>
      </c>
    </row>
    <row r="305" spans="2:51" s="13" customFormat="1" ht="12">
      <c r="B305" s="159"/>
      <c r="D305" s="146" t="s">
        <v>197</v>
      </c>
      <c r="E305" s="160" t="s">
        <v>3</v>
      </c>
      <c r="F305" s="161" t="s">
        <v>1380</v>
      </c>
      <c r="H305" s="162">
        <v>281.896</v>
      </c>
      <c r="I305" s="163"/>
      <c r="L305" s="159"/>
      <c r="M305" s="164"/>
      <c r="T305" s="165"/>
      <c r="AT305" s="160" t="s">
        <v>197</v>
      </c>
      <c r="AU305" s="160" t="s">
        <v>80</v>
      </c>
      <c r="AV305" s="13" t="s">
        <v>80</v>
      </c>
      <c r="AW305" s="13" t="s">
        <v>31</v>
      </c>
      <c r="AX305" s="13" t="s">
        <v>72</v>
      </c>
      <c r="AY305" s="160" t="s">
        <v>183</v>
      </c>
    </row>
    <row r="306" spans="2:51" s="13" customFormat="1" ht="12">
      <c r="B306" s="159"/>
      <c r="D306" s="146" t="s">
        <v>197</v>
      </c>
      <c r="E306" s="160" t="s">
        <v>3</v>
      </c>
      <c r="F306" s="161" t="s">
        <v>1381</v>
      </c>
      <c r="H306" s="162">
        <v>-62.099</v>
      </c>
      <c r="I306" s="163"/>
      <c r="L306" s="159"/>
      <c r="M306" s="164"/>
      <c r="T306" s="165"/>
      <c r="AT306" s="160" t="s">
        <v>197</v>
      </c>
      <c r="AU306" s="160" t="s">
        <v>80</v>
      </c>
      <c r="AV306" s="13" t="s">
        <v>80</v>
      </c>
      <c r="AW306" s="13" t="s">
        <v>31</v>
      </c>
      <c r="AX306" s="13" t="s">
        <v>72</v>
      </c>
      <c r="AY306" s="160" t="s">
        <v>183</v>
      </c>
    </row>
    <row r="307" spans="2:51" s="13" customFormat="1" ht="12">
      <c r="B307" s="159"/>
      <c r="D307" s="146" t="s">
        <v>197</v>
      </c>
      <c r="E307" s="160" t="s">
        <v>3</v>
      </c>
      <c r="F307" s="161" t="s">
        <v>1382</v>
      </c>
      <c r="H307" s="162">
        <v>-69.526</v>
      </c>
      <c r="I307" s="163"/>
      <c r="L307" s="159"/>
      <c r="M307" s="164"/>
      <c r="T307" s="165"/>
      <c r="AT307" s="160" t="s">
        <v>197</v>
      </c>
      <c r="AU307" s="160" t="s">
        <v>80</v>
      </c>
      <c r="AV307" s="13" t="s">
        <v>80</v>
      </c>
      <c r="AW307" s="13" t="s">
        <v>31</v>
      </c>
      <c r="AX307" s="13" t="s">
        <v>72</v>
      </c>
      <c r="AY307" s="160" t="s">
        <v>183</v>
      </c>
    </row>
    <row r="308" spans="2:51" s="13" customFormat="1" ht="12">
      <c r="B308" s="159"/>
      <c r="D308" s="146" t="s">
        <v>197</v>
      </c>
      <c r="E308" s="160" t="s">
        <v>3</v>
      </c>
      <c r="F308" s="161" t="s">
        <v>1383</v>
      </c>
      <c r="H308" s="162">
        <v>-68.44</v>
      </c>
      <c r="I308" s="163"/>
      <c r="L308" s="159"/>
      <c r="M308" s="164"/>
      <c r="T308" s="165"/>
      <c r="AT308" s="160" t="s">
        <v>197</v>
      </c>
      <c r="AU308" s="160" t="s">
        <v>80</v>
      </c>
      <c r="AV308" s="13" t="s">
        <v>80</v>
      </c>
      <c r="AW308" s="13" t="s">
        <v>31</v>
      </c>
      <c r="AX308" s="13" t="s">
        <v>72</v>
      </c>
      <c r="AY308" s="160" t="s">
        <v>183</v>
      </c>
    </row>
    <row r="309" spans="2:51" s="14" customFormat="1" ht="12">
      <c r="B309" s="166"/>
      <c r="D309" s="146" t="s">
        <v>197</v>
      </c>
      <c r="E309" s="167" t="s">
        <v>3</v>
      </c>
      <c r="F309" s="168" t="s">
        <v>226</v>
      </c>
      <c r="H309" s="169">
        <v>81.83100000000002</v>
      </c>
      <c r="I309" s="170"/>
      <c r="L309" s="166"/>
      <c r="M309" s="171"/>
      <c r="T309" s="172"/>
      <c r="AT309" s="167" t="s">
        <v>197</v>
      </c>
      <c r="AU309" s="167" t="s">
        <v>80</v>
      </c>
      <c r="AV309" s="14" t="s">
        <v>127</v>
      </c>
      <c r="AW309" s="14" t="s">
        <v>31</v>
      </c>
      <c r="AX309" s="14" t="s">
        <v>76</v>
      </c>
      <c r="AY309" s="167" t="s">
        <v>183</v>
      </c>
    </row>
    <row r="310" spans="2:65" s="1" customFormat="1" ht="21.75" customHeight="1">
      <c r="B310" s="132"/>
      <c r="C310" s="133" t="s">
        <v>541</v>
      </c>
      <c r="D310" s="133" t="s">
        <v>185</v>
      </c>
      <c r="E310" s="134" t="s">
        <v>504</v>
      </c>
      <c r="F310" s="135" t="s">
        <v>505</v>
      </c>
      <c r="G310" s="136" t="s">
        <v>295</v>
      </c>
      <c r="H310" s="137">
        <v>62.099</v>
      </c>
      <c r="I310" s="138"/>
      <c r="J310" s="139">
        <f>ROUND(I310*H310,2)</f>
        <v>0</v>
      </c>
      <c r="K310" s="135" t="s">
        <v>189</v>
      </c>
      <c r="L310" s="33"/>
      <c r="M310" s="140" t="s">
        <v>3</v>
      </c>
      <c r="N310" s="141" t="s">
        <v>43</v>
      </c>
      <c r="P310" s="142">
        <f>O310*H310</f>
        <v>0</v>
      </c>
      <c r="Q310" s="142">
        <v>0</v>
      </c>
      <c r="R310" s="142">
        <f>Q310*H310</f>
        <v>0</v>
      </c>
      <c r="S310" s="142">
        <v>0</v>
      </c>
      <c r="T310" s="143">
        <f>S310*H310</f>
        <v>0</v>
      </c>
      <c r="AR310" s="144" t="s">
        <v>127</v>
      </c>
      <c r="AT310" s="144" t="s">
        <v>185</v>
      </c>
      <c r="AU310" s="144" t="s">
        <v>80</v>
      </c>
      <c r="AY310" s="18" t="s">
        <v>183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8" t="s">
        <v>76</v>
      </c>
      <c r="BK310" s="145">
        <f>ROUND(I310*H310,2)</f>
        <v>0</v>
      </c>
      <c r="BL310" s="18" t="s">
        <v>127</v>
      </c>
      <c r="BM310" s="144" t="s">
        <v>506</v>
      </c>
    </row>
    <row r="311" spans="2:47" s="1" customFormat="1" ht="19.5">
      <c r="B311" s="33"/>
      <c r="D311" s="146" t="s">
        <v>191</v>
      </c>
      <c r="F311" s="147" t="s">
        <v>507</v>
      </c>
      <c r="I311" s="148"/>
      <c r="L311" s="33"/>
      <c r="M311" s="149"/>
      <c r="T311" s="54"/>
      <c r="AT311" s="18" t="s">
        <v>191</v>
      </c>
      <c r="AU311" s="18" t="s">
        <v>80</v>
      </c>
    </row>
    <row r="312" spans="2:47" s="1" customFormat="1" ht="12">
      <c r="B312" s="33"/>
      <c r="D312" s="150" t="s">
        <v>193</v>
      </c>
      <c r="F312" s="151" t="s">
        <v>508</v>
      </c>
      <c r="I312" s="148"/>
      <c r="L312" s="33"/>
      <c r="M312" s="149"/>
      <c r="T312" s="54"/>
      <c r="AT312" s="18" t="s">
        <v>193</v>
      </c>
      <c r="AU312" s="18" t="s">
        <v>80</v>
      </c>
    </row>
    <row r="313" spans="2:51" s="13" customFormat="1" ht="12">
      <c r="B313" s="159"/>
      <c r="D313" s="146" t="s">
        <v>197</v>
      </c>
      <c r="E313" s="160" t="s">
        <v>3</v>
      </c>
      <c r="F313" s="161" t="s">
        <v>1384</v>
      </c>
      <c r="H313" s="162">
        <v>62.099</v>
      </c>
      <c r="I313" s="163"/>
      <c r="L313" s="159"/>
      <c r="M313" s="164"/>
      <c r="T313" s="165"/>
      <c r="AT313" s="160" t="s">
        <v>197</v>
      </c>
      <c r="AU313" s="160" t="s">
        <v>80</v>
      </c>
      <c r="AV313" s="13" t="s">
        <v>80</v>
      </c>
      <c r="AW313" s="13" t="s">
        <v>31</v>
      </c>
      <c r="AX313" s="13" t="s">
        <v>76</v>
      </c>
      <c r="AY313" s="160" t="s">
        <v>183</v>
      </c>
    </row>
    <row r="314" spans="2:65" s="1" customFormat="1" ht="16.5" customHeight="1">
      <c r="B314" s="132"/>
      <c r="C314" s="133" t="s">
        <v>550</v>
      </c>
      <c r="D314" s="133" t="s">
        <v>185</v>
      </c>
      <c r="E314" s="134" t="s">
        <v>512</v>
      </c>
      <c r="F314" s="135" t="s">
        <v>513</v>
      </c>
      <c r="G314" s="136" t="s">
        <v>295</v>
      </c>
      <c r="H314" s="137">
        <v>69.526</v>
      </c>
      <c r="I314" s="138"/>
      <c r="J314" s="139">
        <f>ROUND(I314*H314,2)</f>
        <v>0</v>
      </c>
      <c r="K314" s="135" t="s">
        <v>189</v>
      </c>
      <c r="L314" s="33"/>
      <c r="M314" s="140" t="s">
        <v>3</v>
      </c>
      <c r="N314" s="141" t="s">
        <v>43</v>
      </c>
      <c r="P314" s="142">
        <f>O314*H314</f>
        <v>0</v>
      </c>
      <c r="Q314" s="142">
        <v>0</v>
      </c>
      <c r="R314" s="142">
        <f>Q314*H314</f>
        <v>0</v>
      </c>
      <c r="S314" s="142">
        <v>0</v>
      </c>
      <c r="T314" s="143">
        <f>S314*H314</f>
        <v>0</v>
      </c>
      <c r="AR314" s="144" t="s">
        <v>127</v>
      </c>
      <c r="AT314" s="144" t="s">
        <v>185</v>
      </c>
      <c r="AU314" s="144" t="s">
        <v>80</v>
      </c>
      <c r="AY314" s="18" t="s">
        <v>183</v>
      </c>
      <c r="BE314" s="145">
        <f>IF(N314="základní",J314,0)</f>
        <v>0</v>
      </c>
      <c r="BF314" s="145">
        <f>IF(N314="snížená",J314,0)</f>
        <v>0</v>
      </c>
      <c r="BG314" s="145">
        <f>IF(N314="zákl. přenesená",J314,0)</f>
        <v>0</v>
      </c>
      <c r="BH314" s="145">
        <f>IF(N314="sníž. přenesená",J314,0)</f>
        <v>0</v>
      </c>
      <c r="BI314" s="145">
        <f>IF(N314="nulová",J314,0)</f>
        <v>0</v>
      </c>
      <c r="BJ314" s="18" t="s">
        <v>76</v>
      </c>
      <c r="BK314" s="145">
        <f>ROUND(I314*H314,2)</f>
        <v>0</v>
      </c>
      <c r="BL314" s="18" t="s">
        <v>127</v>
      </c>
      <c r="BM314" s="144" t="s">
        <v>514</v>
      </c>
    </row>
    <row r="315" spans="2:47" s="1" customFormat="1" ht="12">
      <c r="B315" s="33"/>
      <c r="D315" s="146" t="s">
        <v>191</v>
      </c>
      <c r="F315" s="147" t="s">
        <v>515</v>
      </c>
      <c r="I315" s="148"/>
      <c r="L315" s="33"/>
      <c r="M315" s="149"/>
      <c r="T315" s="54"/>
      <c r="AT315" s="18" t="s">
        <v>191</v>
      </c>
      <c r="AU315" s="18" t="s">
        <v>80</v>
      </c>
    </row>
    <row r="316" spans="2:47" s="1" customFormat="1" ht="12">
      <c r="B316" s="33"/>
      <c r="D316" s="150" t="s">
        <v>193</v>
      </c>
      <c r="F316" s="151" t="s">
        <v>516</v>
      </c>
      <c r="I316" s="148"/>
      <c r="L316" s="33"/>
      <c r="M316" s="149"/>
      <c r="T316" s="54"/>
      <c r="AT316" s="18" t="s">
        <v>193</v>
      </c>
      <c r="AU316" s="18" t="s">
        <v>80</v>
      </c>
    </row>
    <row r="317" spans="2:51" s="12" customFormat="1" ht="12">
      <c r="B317" s="153"/>
      <c r="D317" s="146" t="s">
        <v>197</v>
      </c>
      <c r="E317" s="154" t="s">
        <v>3</v>
      </c>
      <c r="F317" s="155" t="s">
        <v>517</v>
      </c>
      <c r="H317" s="154" t="s">
        <v>3</v>
      </c>
      <c r="I317" s="156"/>
      <c r="L317" s="153"/>
      <c r="M317" s="157"/>
      <c r="T317" s="158"/>
      <c r="AT317" s="154" t="s">
        <v>197</v>
      </c>
      <c r="AU317" s="154" t="s">
        <v>80</v>
      </c>
      <c r="AV317" s="12" t="s">
        <v>76</v>
      </c>
      <c r="AW317" s="12" t="s">
        <v>31</v>
      </c>
      <c r="AX317" s="12" t="s">
        <v>72</v>
      </c>
      <c r="AY317" s="154" t="s">
        <v>183</v>
      </c>
    </row>
    <row r="318" spans="2:51" s="13" customFormat="1" ht="12">
      <c r="B318" s="159"/>
      <c r="D318" s="146" t="s">
        <v>197</v>
      </c>
      <c r="E318" s="160" t="s">
        <v>3</v>
      </c>
      <c r="F318" s="161" t="s">
        <v>1385</v>
      </c>
      <c r="H318" s="162">
        <v>69.526</v>
      </c>
      <c r="I318" s="163"/>
      <c r="L318" s="159"/>
      <c r="M318" s="164"/>
      <c r="T318" s="165"/>
      <c r="AT318" s="160" t="s">
        <v>197</v>
      </c>
      <c r="AU318" s="160" t="s">
        <v>80</v>
      </c>
      <c r="AV318" s="13" t="s">
        <v>80</v>
      </c>
      <c r="AW318" s="13" t="s">
        <v>31</v>
      </c>
      <c r="AX318" s="13" t="s">
        <v>76</v>
      </c>
      <c r="AY318" s="160" t="s">
        <v>183</v>
      </c>
    </row>
    <row r="319" spans="2:65" s="1" customFormat="1" ht="16.5" customHeight="1">
      <c r="B319" s="132"/>
      <c r="C319" s="133" t="s">
        <v>556</v>
      </c>
      <c r="D319" s="133" t="s">
        <v>185</v>
      </c>
      <c r="E319" s="134" t="s">
        <v>520</v>
      </c>
      <c r="F319" s="135" t="s">
        <v>521</v>
      </c>
      <c r="G319" s="136" t="s">
        <v>295</v>
      </c>
      <c r="H319" s="137">
        <v>278.104</v>
      </c>
      <c r="I319" s="138"/>
      <c r="J319" s="139">
        <f>ROUND(I319*H319,2)</f>
        <v>0</v>
      </c>
      <c r="K319" s="135" t="s">
        <v>189</v>
      </c>
      <c r="L319" s="33"/>
      <c r="M319" s="140" t="s">
        <v>3</v>
      </c>
      <c r="N319" s="141" t="s">
        <v>43</v>
      </c>
      <c r="P319" s="142">
        <f>O319*H319</f>
        <v>0</v>
      </c>
      <c r="Q319" s="142">
        <v>0</v>
      </c>
      <c r="R319" s="142">
        <f>Q319*H319</f>
        <v>0</v>
      </c>
      <c r="S319" s="142">
        <v>0</v>
      </c>
      <c r="T319" s="143">
        <f>S319*H319</f>
        <v>0</v>
      </c>
      <c r="AR319" s="144" t="s">
        <v>127</v>
      </c>
      <c r="AT319" s="144" t="s">
        <v>185</v>
      </c>
      <c r="AU319" s="144" t="s">
        <v>80</v>
      </c>
      <c r="AY319" s="18" t="s">
        <v>183</v>
      </c>
      <c r="BE319" s="145">
        <f>IF(N319="základní",J319,0)</f>
        <v>0</v>
      </c>
      <c r="BF319" s="145">
        <f>IF(N319="snížená",J319,0)</f>
        <v>0</v>
      </c>
      <c r="BG319" s="145">
        <f>IF(N319="zákl. přenesená",J319,0)</f>
        <v>0</v>
      </c>
      <c r="BH319" s="145">
        <f>IF(N319="sníž. přenesená",J319,0)</f>
        <v>0</v>
      </c>
      <c r="BI319" s="145">
        <f>IF(N319="nulová",J319,0)</f>
        <v>0</v>
      </c>
      <c r="BJ319" s="18" t="s">
        <v>76</v>
      </c>
      <c r="BK319" s="145">
        <f>ROUND(I319*H319,2)</f>
        <v>0</v>
      </c>
      <c r="BL319" s="18" t="s">
        <v>127</v>
      </c>
      <c r="BM319" s="144" t="s">
        <v>522</v>
      </c>
    </row>
    <row r="320" spans="2:47" s="1" customFormat="1" ht="12">
      <c r="B320" s="33"/>
      <c r="D320" s="146" t="s">
        <v>191</v>
      </c>
      <c r="F320" s="147" t="s">
        <v>523</v>
      </c>
      <c r="I320" s="148"/>
      <c r="L320" s="33"/>
      <c r="M320" s="149"/>
      <c r="T320" s="54"/>
      <c r="AT320" s="18" t="s">
        <v>191</v>
      </c>
      <c r="AU320" s="18" t="s">
        <v>80</v>
      </c>
    </row>
    <row r="321" spans="2:47" s="1" customFormat="1" ht="12">
      <c r="B321" s="33"/>
      <c r="D321" s="150" t="s">
        <v>193</v>
      </c>
      <c r="F321" s="151" t="s">
        <v>524</v>
      </c>
      <c r="I321" s="148"/>
      <c r="L321" s="33"/>
      <c r="M321" s="149"/>
      <c r="T321" s="54"/>
      <c r="AT321" s="18" t="s">
        <v>193</v>
      </c>
      <c r="AU321" s="18" t="s">
        <v>80</v>
      </c>
    </row>
    <row r="322" spans="2:51" s="13" customFormat="1" ht="12">
      <c r="B322" s="159"/>
      <c r="D322" s="146" t="s">
        <v>197</v>
      </c>
      <c r="F322" s="161" t="s">
        <v>1386</v>
      </c>
      <c r="H322" s="162">
        <v>278.104</v>
      </c>
      <c r="I322" s="163"/>
      <c r="L322" s="159"/>
      <c r="M322" s="164"/>
      <c r="T322" s="165"/>
      <c r="AT322" s="160" t="s">
        <v>197</v>
      </c>
      <c r="AU322" s="160" t="s">
        <v>80</v>
      </c>
      <c r="AV322" s="13" t="s">
        <v>80</v>
      </c>
      <c r="AW322" s="13" t="s">
        <v>4</v>
      </c>
      <c r="AX322" s="13" t="s">
        <v>76</v>
      </c>
      <c r="AY322" s="160" t="s">
        <v>183</v>
      </c>
    </row>
    <row r="323" spans="2:65" s="1" customFormat="1" ht="16.5" customHeight="1">
      <c r="B323" s="132"/>
      <c r="C323" s="133" t="s">
        <v>562</v>
      </c>
      <c r="D323" s="133" t="s">
        <v>185</v>
      </c>
      <c r="E323" s="134" t="s">
        <v>527</v>
      </c>
      <c r="F323" s="135" t="s">
        <v>528</v>
      </c>
      <c r="G323" s="136" t="s">
        <v>295</v>
      </c>
      <c r="H323" s="137">
        <v>212.37</v>
      </c>
      <c r="I323" s="138"/>
      <c r="J323" s="139">
        <f>ROUND(I323*H323,2)</f>
        <v>0</v>
      </c>
      <c r="K323" s="135" t="s">
        <v>189</v>
      </c>
      <c r="L323" s="33"/>
      <c r="M323" s="140" t="s">
        <v>3</v>
      </c>
      <c r="N323" s="141" t="s">
        <v>43</v>
      </c>
      <c r="P323" s="142">
        <f>O323*H323</f>
        <v>0</v>
      </c>
      <c r="Q323" s="142">
        <v>0</v>
      </c>
      <c r="R323" s="142">
        <f>Q323*H323</f>
        <v>0</v>
      </c>
      <c r="S323" s="142">
        <v>0</v>
      </c>
      <c r="T323" s="143">
        <f>S323*H323</f>
        <v>0</v>
      </c>
      <c r="AR323" s="144" t="s">
        <v>127</v>
      </c>
      <c r="AT323" s="144" t="s">
        <v>185</v>
      </c>
      <c r="AU323" s="144" t="s">
        <v>80</v>
      </c>
      <c r="AY323" s="18" t="s">
        <v>183</v>
      </c>
      <c r="BE323" s="145">
        <f>IF(N323="základní",J323,0)</f>
        <v>0</v>
      </c>
      <c r="BF323" s="145">
        <f>IF(N323="snížená",J323,0)</f>
        <v>0</v>
      </c>
      <c r="BG323" s="145">
        <f>IF(N323="zákl. přenesená",J323,0)</f>
        <v>0</v>
      </c>
      <c r="BH323" s="145">
        <f>IF(N323="sníž. přenesená",J323,0)</f>
        <v>0</v>
      </c>
      <c r="BI323" s="145">
        <f>IF(N323="nulová",J323,0)</f>
        <v>0</v>
      </c>
      <c r="BJ323" s="18" t="s">
        <v>76</v>
      </c>
      <c r="BK323" s="145">
        <f>ROUND(I323*H323,2)</f>
        <v>0</v>
      </c>
      <c r="BL323" s="18" t="s">
        <v>127</v>
      </c>
      <c r="BM323" s="144" t="s">
        <v>529</v>
      </c>
    </row>
    <row r="324" spans="2:47" s="1" customFormat="1" ht="12">
      <c r="B324" s="33"/>
      <c r="D324" s="146" t="s">
        <v>191</v>
      </c>
      <c r="F324" s="147" t="s">
        <v>530</v>
      </c>
      <c r="I324" s="148"/>
      <c r="L324" s="33"/>
      <c r="M324" s="149"/>
      <c r="T324" s="54"/>
      <c r="AT324" s="18" t="s">
        <v>191</v>
      </c>
      <c r="AU324" s="18" t="s">
        <v>80</v>
      </c>
    </row>
    <row r="325" spans="2:47" s="1" customFormat="1" ht="12">
      <c r="B325" s="33"/>
      <c r="D325" s="150" t="s">
        <v>193</v>
      </c>
      <c r="F325" s="151" t="s">
        <v>531</v>
      </c>
      <c r="I325" s="148"/>
      <c r="L325" s="33"/>
      <c r="M325" s="149"/>
      <c r="T325" s="54"/>
      <c r="AT325" s="18" t="s">
        <v>193</v>
      </c>
      <c r="AU325" s="18" t="s">
        <v>80</v>
      </c>
    </row>
    <row r="326" spans="2:51" s="12" customFormat="1" ht="12">
      <c r="B326" s="153"/>
      <c r="D326" s="146" t="s">
        <v>197</v>
      </c>
      <c r="E326" s="154" t="s">
        <v>3</v>
      </c>
      <c r="F326" s="155" t="s">
        <v>534</v>
      </c>
      <c r="H326" s="154" t="s">
        <v>3</v>
      </c>
      <c r="I326" s="156"/>
      <c r="L326" s="153"/>
      <c r="M326" s="157"/>
      <c r="T326" s="158"/>
      <c r="AT326" s="154" t="s">
        <v>197</v>
      </c>
      <c r="AU326" s="154" t="s">
        <v>80</v>
      </c>
      <c r="AV326" s="12" t="s">
        <v>76</v>
      </c>
      <c r="AW326" s="12" t="s">
        <v>31</v>
      </c>
      <c r="AX326" s="12" t="s">
        <v>72</v>
      </c>
      <c r="AY326" s="154" t="s">
        <v>183</v>
      </c>
    </row>
    <row r="327" spans="2:51" s="13" customFormat="1" ht="12">
      <c r="B327" s="159"/>
      <c r="D327" s="146" t="s">
        <v>197</v>
      </c>
      <c r="E327" s="160" t="s">
        <v>3</v>
      </c>
      <c r="F327" s="161" t="s">
        <v>1387</v>
      </c>
      <c r="H327" s="162">
        <v>68.44</v>
      </c>
      <c r="I327" s="163"/>
      <c r="L327" s="159"/>
      <c r="M327" s="164"/>
      <c r="T327" s="165"/>
      <c r="AT327" s="160" t="s">
        <v>197</v>
      </c>
      <c r="AU327" s="160" t="s">
        <v>80</v>
      </c>
      <c r="AV327" s="13" t="s">
        <v>80</v>
      </c>
      <c r="AW327" s="13" t="s">
        <v>31</v>
      </c>
      <c r="AX327" s="13" t="s">
        <v>72</v>
      </c>
      <c r="AY327" s="160" t="s">
        <v>183</v>
      </c>
    </row>
    <row r="328" spans="2:51" s="12" customFormat="1" ht="12">
      <c r="B328" s="153"/>
      <c r="D328" s="146" t="s">
        <v>197</v>
      </c>
      <c r="E328" s="154" t="s">
        <v>3</v>
      </c>
      <c r="F328" s="155" t="s">
        <v>536</v>
      </c>
      <c r="H328" s="154" t="s">
        <v>3</v>
      </c>
      <c r="I328" s="156"/>
      <c r="L328" s="153"/>
      <c r="M328" s="157"/>
      <c r="T328" s="158"/>
      <c r="AT328" s="154" t="s">
        <v>197</v>
      </c>
      <c r="AU328" s="154" t="s">
        <v>80</v>
      </c>
      <c r="AV328" s="12" t="s">
        <v>76</v>
      </c>
      <c r="AW328" s="12" t="s">
        <v>31</v>
      </c>
      <c r="AX328" s="12" t="s">
        <v>72</v>
      </c>
      <c r="AY328" s="154" t="s">
        <v>183</v>
      </c>
    </row>
    <row r="329" spans="2:51" s="13" customFormat="1" ht="12">
      <c r="B329" s="159"/>
      <c r="D329" s="146" t="s">
        <v>197</v>
      </c>
      <c r="E329" s="160" t="s">
        <v>3</v>
      </c>
      <c r="F329" s="161" t="s">
        <v>1388</v>
      </c>
      <c r="H329" s="162">
        <v>81.831</v>
      </c>
      <c r="I329" s="163"/>
      <c r="L329" s="159"/>
      <c r="M329" s="164"/>
      <c r="T329" s="165"/>
      <c r="AT329" s="160" t="s">
        <v>197</v>
      </c>
      <c r="AU329" s="160" t="s">
        <v>80</v>
      </c>
      <c r="AV329" s="13" t="s">
        <v>80</v>
      </c>
      <c r="AW329" s="13" t="s">
        <v>31</v>
      </c>
      <c r="AX329" s="13" t="s">
        <v>72</v>
      </c>
      <c r="AY329" s="160" t="s">
        <v>183</v>
      </c>
    </row>
    <row r="330" spans="2:51" s="15" customFormat="1" ht="12">
      <c r="B330" s="183"/>
      <c r="D330" s="146" t="s">
        <v>197</v>
      </c>
      <c r="E330" s="184" t="s">
        <v>3</v>
      </c>
      <c r="F330" s="185" t="s">
        <v>538</v>
      </c>
      <c r="H330" s="186">
        <v>150.27100000000002</v>
      </c>
      <c r="I330" s="187"/>
      <c r="L330" s="183"/>
      <c r="M330" s="188"/>
      <c r="T330" s="189"/>
      <c r="AT330" s="184" t="s">
        <v>197</v>
      </c>
      <c r="AU330" s="184" t="s">
        <v>80</v>
      </c>
      <c r="AV330" s="15" t="s">
        <v>116</v>
      </c>
      <c r="AW330" s="15" t="s">
        <v>31</v>
      </c>
      <c r="AX330" s="15" t="s">
        <v>72</v>
      </c>
      <c r="AY330" s="184" t="s">
        <v>183</v>
      </c>
    </row>
    <row r="331" spans="2:51" s="12" customFormat="1" ht="12">
      <c r="B331" s="153"/>
      <c r="D331" s="146" t="s">
        <v>197</v>
      </c>
      <c r="E331" s="154" t="s">
        <v>3</v>
      </c>
      <c r="F331" s="155" t="s">
        <v>811</v>
      </c>
      <c r="H331" s="154" t="s">
        <v>3</v>
      </c>
      <c r="I331" s="156"/>
      <c r="L331" s="153"/>
      <c r="M331" s="157"/>
      <c r="T331" s="158"/>
      <c r="AT331" s="154" t="s">
        <v>197</v>
      </c>
      <c r="AU331" s="154" t="s">
        <v>80</v>
      </c>
      <c r="AV331" s="12" t="s">
        <v>76</v>
      </c>
      <c r="AW331" s="12" t="s">
        <v>31</v>
      </c>
      <c r="AX331" s="12" t="s">
        <v>72</v>
      </c>
      <c r="AY331" s="154" t="s">
        <v>183</v>
      </c>
    </row>
    <row r="332" spans="2:51" s="13" customFormat="1" ht="12">
      <c r="B332" s="159"/>
      <c r="D332" s="146" t="s">
        <v>197</v>
      </c>
      <c r="E332" s="160" t="s">
        <v>3</v>
      </c>
      <c r="F332" s="161" t="s">
        <v>1389</v>
      </c>
      <c r="H332" s="162">
        <v>62.099</v>
      </c>
      <c r="I332" s="163"/>
      <c r="L332" s="159"/>
      <c r="M332" s="164"/>
      <c r="T332" s="165"/>
      <c r="AT332" s="160" t="s">
        <v>197</v>
      </c>
      <c r="AU332" s="160" t="s">
        <v>80</v>
      </c>
      <c r="AV332" s="13" t="s">
        <v>80</v>
      </c>
      <c r="AW332" s="13" t="s">
        <v>31</v>
      </c>
      <c r="AX332" s="13" t="s">
        <v>72</v>
      </c>
      <c r="AY332" s="160" t="s">
        <v>183</v>
      </c>
    </row>
    <row r="333" spans="2:51" s="14" customFormat="1" ht="12">
      <c r="B333" s="166"/>
      <c r="D333" s="146" t="s">
        <v>197</v>
      </c>
      <c r="E333" s="167" t="s">
        <v>3</v>
      </c>
      <c r="F333" s="168" t="s">
        <v>226</v>
      </c>
      <c r="H333" s="169">
        <v>212.37</v>
      </c>
      <c r="I333" s="170"/>
      <c r="L333" s="166"/>
      <c r="M333" s="171"/>
      <c r="T333" s="172"/>
      <c r="AT333" s="167" t="s">
        <v>197</v>
      </c>
      <c r="AU333" s="167" t="s">
        <v>80</v>
      </c>
      <c r="AV333" s="14" t="s">
        <v>127</v>
      </c>
      <c r="AW333" s="14" t="s">
        <v>31</v>
      </c>
      <c r="AX333" s="14" t="s">
        <v>76</v>
      </c>
      <c r="AY333" s="167" t="s">
        <v>183</v>
      </c>
    </row>
    <row r="334" spans="2:65" s="1" customFormat="1" ht="16.5" customHeight="1">
      <c r="B334" s="132"/>
      <c r="C334" s="133" t="s">
        <v>1390</v>
      </c>
      <c r="D334" s="133" t="s">
        <v>185</v>
      </c>
      <c r="E334" s="134" t="s">
        <v>542</v>
      </c>
      <c r="F334" s="135" t="s">
        <v>543</v>
      </c>
      <c r="G334" s="136" t="s">
        <v>295</v>
      </c>
      <c r="H334" s="137">
        <v>1470.47</v>
      </c>
      <c r="I334" s="138"/>
      <c r="J334" s="139">
        <f>ROUND(I334*H334,2)</f>
        <v>0</v>
      </c>
      <c r="K334" s="135" t="s">
        <v>189</v>
      </c>
      <c r="L334" s="33"/>
      <c r="M334" s="140" t="s">
        <v>3</v>
      </c>
      <c r="N334" s="141" t="s">
        <v>43</v>
      </c>
      <c r="P334" s="142">
        <f>O334*H334</f>
        <v>0</v>
      </c>
      <c r="Q334" s="142">
        <v>0</v>
      </c>
      <c r="R334" s="142">
        <f>Q334*H334</f>
        <v>0</v>
      </c>
      <c r="S334" s="142">
        <v>0</v>
      </c>
      <c r="T334" s="143">
        <f>S334*H334</f>
        <v>0</v>
      </c>
      <c r="AR334" s="144" t="s">
        <v>127</v>
      </c>
      <c r="AT334" s="144" t="s">
        <v>185</v>
      </c>
      <c r="AU334" s="144" t="s">
        <v>80</v>
      </c>
      <c r="AY334" s="18" t="s">
        <v>183</v>
      </c>
      <c r="BE334" s="145">
        <f>IF(N334="základní",J334,0)</f>
        <v>0</v>
      </c>
      <c r="BF334" s="145">
        <f>IF(N334="snížená",J334,0)</f>
        <v>0</v>
      </c>
      <c r="BG334" s="145">
        <f>IF(N334="zákl. přenesená",J334,0)</f>
        <v>0</v>
      </c>
      <c r="BH334" s="145">
        <f>IF(N334="sníž. přenesená",J334,0)</f>
        <v>0</v>
      </c>
      <c r="BI334" s="145">
        <f>IF(N334="nulová",J334,0)</f>
        <v>0</v>
      </c>
      <c r="BJ334" s="18" t="s">
        <v>76</v>
      </c>
      <c r="BK334" s="145">
        <f>ROUND(I334*H334,2)</f>
        <v>0</v>
      </c>
      <c r="BL334" s="18" t="s">
        <v>127</v>
      </c>
      <c r="BM334" s="144" t="s">
        <v>544</v>
      </c>
    </row>
    <row r="335" spans="2:47" s="1" customFormat="1" ht="12">
      <c r="B335" s="33"/>
      <c r="D335" s="146" t="s">
        <v>191</v>
      </c>
      <c r="F335" s="147" t="s">
        <v>523</v>
      </c>
      <c r="I335" s="148"/>
      <c r="L335" s="33"/>
      <c r="M335" s="149"/>
      <c r="T335" s="54"/>
      <c r="AT335" s="18" t="s">
        <v>191</v>
      </c>
      <c r="AU335" s="18" t="s">
        <v>80</v>
      </c>
    </row>
    <row r="336" spans="2:47" s="1" customFormat="1" ht="12">
      <c r="B336" s="33"/>
      <c r="D336" s="150" t="s">
        <v>193</v>
      </c>
      <c r="F336" s="151" t="s">
        <v>545</v>
      </c>
      <c r="I336" s="148"/>
      <c r="L336" s="33"/>
      <c r="M336" s="149"/>
      <c r="T336" s="54"/>
      <c r="AT336" s="18" t="s">
        <v>193</v>
      </c>
      <c r="AU336" s="18" t="s">
        <v>80</v>
      </c>
    </row>
    <row r="337" spans="2:51" s="12" customFormat="1" ht="12">
      <c r="B337" s="153"/>
      <c r="D337" s="146" t="s">
        <v>197</v>
      </c>
      <c r="E337" s="154" t="s">
        <v>3</v>
      </c>
      <c r="F337" s="155" t="s">
        <v>534</v>
      </c>
      <c r="H337" s="154" t="s">
        <v>3</v>
      </c>
      <c r="I337" s="156"/>
      <c r="L337" s="153"/>
      <c r="M337" s="157"/>
      <c r="T337" s="158"/>
      <c r="AT337" s="154" t="s">
        <v>197</v>
      </c>
      <c r="AU337" s="154" t="s">
        <v>80</v>
      </c>
      <c r="AV337" s="12" t="s">
        <v>76</v>
      </c>
      <c r="AW337" s="12" t="s">
        <v>31</v>
      </c>
      <c r="AX337" s="12" t="s">
        <v>72</v>
      </c>
      <c r="AY337" s="154" t="s">
        <v>183</v>
      </c>
    </row>
    <row r="338" spans="2:51" s="13" customFormat="1" ht="12">
      <c r="B338" s="159"/>
      <c r="D338" s="146" t="s">
        <v>197</v>
      </c>
      <c r="E338" s="160" t="s">
        <v>3</v>
      </c>
      <c r="F338" s="161" t="s">
        <v>1391</v>
      </c>
      <c r="H338" s="162">
        <v>273.76</v>
      </c>
      <c r="I338" s="163"/>
      <c r="L338" s="159"/>
      <c r="M338" s="164"/>
      <c r="T338" s="165"/>
      <c r="AT338" s="160" t="s">
        <v>197</v>
      </c>
      <c r="AU338" s="160" t="s">
        <v>80</v>
      </c>
      <c r="AV338" s="13" t="s">
        <v>80</v>
      </c>
      <c r="AW338" s="13" t="s">
        <v>31</v>
      </c>
      <c r="AX338" s="13" t="s">
        <v>72</v>
      </c>
      <c r="AY338" s="160" t="s">
        <v>183</v>
      </c>
    </row>
    <row r="339" spans="2:51" s="12" customFormat="1" ht="12">
      <c r="B339" s="153"/>
      <c r="D339" s="146" t="s">
        <v>197</v>
      </c>
      <c r="E339" s="154" t="s">
        <v>3</v>
      </c>
      <c r="F339" s="155" t="s">
        <v>536</v>
      </c>
      <c r="H339" s="154" t="s">
        <v>3</v>
      </c>
      <c r="I339" s="156"/>
      <c r="L339" s="153"/>
      <c r="M339" s="157"/>
      <c r="T339" s="158"/>
      <c r="AT339" s="154" t="s">
        <v>197</v>
      </c>
      <c r="AU339" s="154" t="s">
        <v>80</v>
      </c>
      <c r="AV339" s="12" t="s">
        <v>76</v>
      </c>
      <c r="AW339" s="12" t="s">
        <v>31</v>
      </c>
      <c r="AX339" s="12" t="s">
        <v>72</v>
      </c>
      <c r="AY339" s="154" t="s">
        <v>183</v>
      </c>
    </row>
    <row r="340" spans="2:51" s="13" customFormat="1" ht="12">
      <c r="B340" s="159"/>
      <c r="D340" s="146" t="s">
        <v>197</v>
      </c>
      <c r="E340" s="160" t="s">
        <v>3</v>
      </c>
      <c r="F340" s="161" t="s">
        <v>1392</v>
      </c>
      <c r="H340" s="162">
        <v>327.324</v>
      </c>
      <c r="I340" s="163"/>
      <c r="L340" s="159"/>
      <c r="M340" s="164"/>
      <c r="T340" s="165"/>
      <c r="AT340" s="160" t="s">
        <v>197</v>
      </c>
      <c r="AU340" s="160" t="s">
        <v>80</v>
      </c>
      <c r="AV340" s="13" t="s">
        <v>80</v>
      </c>
      <c r="AW340" s="13" t="s">
        <v>31</v>
      </c>
      <c r="AX340" s="13" t="s">
        <v>72</v>
      </c>
      <c r="AY340" s="160" t="s">
        <v>183</v>
      </c>
    </row>
    <row r="341" spans="2:51" s="15" customFormat="1" ht="12">
      <c r="B341" s="183"/>
      <c r="D341" s="146" t="s">
        <v>197</v>
      </c>
      <c r="E341" s="184" t="s">
        <v>3</v>
      </c>
      <c r="F341" s="185" t="s">
        <v>538</v>
      </c>
      <c r="H341" s="186">
        <v>601.0840000000001</v>
      </c>
      <c r="I341" s="187"/>
      <c r="L341" s="183"/>
      <c r="M341" s="188"/>
      <c r="T341" s="189"/>
      <c r="AT341" s="184" t="s">
        <v>197</v>
      </c>
      <c r="AU341" s="184" t="s">
        <v>80</v>
      </c>
      <c r="AV341" s="15" t="s">
        <v>116</v>
      </c>
      <c r="AW341" s="15" t="s">
        <v>31</v>
      </c>
      <c r="AX341" s="15" t="s">
        <v>72</v>
      </c>
      <c r="AY341" s="184" t="s">
        <v>183</v>
      </c>
    </row>
    <row r="342" spans="2:51" s="12" customFormat="1" ht="12">
      <c r="B342" s="153"/>
      <c r="D342" s="146" t="s">
        <v>197</v>
      </c>
      <c r="E342" s="154" t="s">
        <v>3</v>
      </c>
      <c r="F342" s="155" t="s">
        <v>811</v>
      </c>
      <c r="H342" s="154" t="s">
        <v>3</v>
      </c>
      <c r="I342" s="156"/>
      <c r="L342" s="153"/>
      <c r="M342" s="157"/>
      <c r="T342" s="158"/>
      <c r="AT342" s="154" t="s">
        <v>197</v>
      </c>
      <c r="AU342" s="154" t="s">
        <v>80</v>
      </c>
      <c r="AV342" s="12" t="s">
        <v>76</v>
      </c>
      <c r="AW342" s="12" t="s">
        <v>31</v>
      </c>
      <c r="AX342" s="12" t="s">
        <v>72</v>
      </c>
      <c r="AY342" s="154" t="s">
        <v>183</v>
      </c>
    </row>
    <row r="343" spans="2:51" s="13" customFormat="1" ht="12">
      <c r="B343" s="159"/>
      <c r="D343" s="146" t="s">
        <v>197</v>
      </c>
      <c r="E343" s="160" t="s">
        <v>3</v>
      </c>
      <c r="F343" s="161" t="s">
        <v>1393</v>
      </c>
      <c r="H343" s="162">
        <v>869.386</v>
      </c>
      <c r="I343" s="163"/>
      <c r="L343" s="159"/>
      <c r="M343" s="164"/>
      <c r="T343" s="165"/>
      <c r="AT343" s="160" t="s">
        <v>197</v>
      </c>
      <c r="AU343" s="160" t="s">
        <v>80</v>
      </c>
      <c r="AV343" s="13" t="s">
        <v>80</v>
      </c>
      <c r="AW343" s="13" t="s">
        <v>31</v>
      </c>
      <c r="AX343" s="13" t="s">
        <v>72</v>
      </c>
      <c r="AY343" s="160" t="s">
        <v>183</v>
      </c>
    </row>
    <row r="344" spans="2:51" s="14" customFormat="1" ht="12">
      <c r="B344" s="166"/>
      <c r="D344" s="146" t="s">
        <v>197</v>
      </c>
      <c r="E344" s="167" t="s">
        <v>3</v>
      </c>
      <c r="F344" s="168" t="s">
        <v>226</v>
      </c>
      <c r="H344" s="169">
        <v>1470.47</v>
      </c>
      <c r="I344" s="170"/>
      <c r="L344" s="166"/>
      <c r="M344" s="171"/>
      <c r="T344" s="172"/>
      <c r="AT344" s="167" t="s">
        <v>197</v>
      </c>
      <c r="AU344" s="167" t="s">
        <v>80</v>
      </c>
      <c r="AV344" s="14" t="s">
        <v>127</v>
      </c>
      <c r="AW344" s="14" t="s">
        <v>31</v>
      </c>
      <c r="AX344" s="14" t="s">
        <v>76</v>
      </c>
      <c r="AY344" s="167" t="s">
        <v>183</v>
      </c>
    </row>
    <row r="345" spans="2:65" s="1" customFormat="1" ht="16.5" customHeight="1">
      <c r="B345" s="132"/>
      <c r="C345" s="133" t="s">
        <v>1394</v>
      </c>
      <c r="D345" s="133" t="s">
        <v>185</v>
      </c>
      <c r="E345" s="134" t="s">
        <v>551</v>
      </c>
      <c r="F345" s="135" t="s">
        <v>552</v>
      </c>
      <c r="G345" s="136" t="s">
        <v>295</v>
      </c>
      <c r="H345" s="137">
        <v>281.896</v>
      </c>
      <c r="I345" s="138"/>
      <c r="J345" s="139">
        <f>ROUND(I345*H345,2)</f>
        <v>0</v>
      </c>
      <c r="K345" s="135" t="s">
        <v>189</v>
      </c>
      <c r="L345" s="33"/>
      <c r="M345" s="140" t="s">
        <v>3</v>
      </c>
      <c r="N345" s="141" t="s">
        <v>43</v>
      </c>
      <c r="P345" s="142">
        <f>O345*H345</f>
        <v>0</v>
      </c>
      <c r="Q345" s="142">
        <v>0</v>
      </c>
      <c r="R345" s="142">
        <f>Q345*H345</f>
        <v>0</v>
      </c>
      <c r="S345" s="142">
        <v>0</v>
      </c>
      <c r="T345" s="143">
        <f>S345*H345</f>
        <v>0</v>
      </c>
      <c r="AR345" s="144" t="s">
        <v>127</v>
      </c>
      <c r="AT345" s="144" t="s">
        <v>185</v>
      </c>
      <c r="AU345" s="144" t="s">
        <v>80</v>
      </c>
      <c r="AY345" s="18" t="s">
        <v>183</v>
      </c>
      <c r="BE345" s="145">
        <f>IF(N345="základní",J345,0)</f>
        <v>0</v>
      </c>
      <c r="BF345" s="145">
        <f>IF(N345="snížená",J345,0)</f>
        <v>0</v>
      </c>
      <c r="BG345" s="145">
        <f>IF(N345="zákl. přenesená",J345,0)</f>
        <v>0</v>
      </c>
      <c r="BH345" s="145">
        <f>IF(N345="sníž. přenesená",J345,0)</f>
        <v>0</v>
      </c>
      <c r="BI345" s="145">
        <f>IF(N345="nulová",J345,0)</f>
        <v>0</v>
      </c>
      <c r="BJ345" s="18" t="s">
        <v>76</v>
      </c>
      <c r="BK345" s="145">
        <f>ROUND(I345*H345,2)</f>
        <v>0</v>
      </c>
      <c r="BL345" s="18" t="s">
        <v>127</v>
      </c>
      <c r="BM345" s="144" t="s">
        <v>553</v>
      </c>
    </row>
    <row r="346" spans="2:47" s="1" customFormat="1" ht="12">
      <c r="B346" s="33"/>
      <c r="D346" s="146" t="s">
        <v>191</v>
      </c>
      <c r="F346" s="147" t="s">
        <v>554</v>
      </c>
      <c r="I346" s="148"/>
      <c r="L346" s="33"/>
      <c r="M346" s="149"/>
      <c r="T346" s="54"/>
      <c r="AT346" s="18" t="s">
        <v>191</v>
      </c>
      <c r="AU346" s="18" t="s">
        <v>80</v>
      </c>
    </row>
    <row r="347" spans="2:47" s="1" customFormat="1" ht="12">
      <c r="B347" s="33"/>
      <c r="D347" s="150" t="s">
        <v>193</v>
      </c>
      <c r="F347" s="151" t="s">
        <v>555</v>
      </c>
      <c r="I347" s="148"/>
      <c r="L347" s="33"/>
      <c r="M347" s="149"/>
      <c r="T347" s="54"/>
      <c r="AT347" s="18" t="s">
        <v>193</v>
      </c>
      <c r="AU347" s="18" t="s">
        <v>80</v>
      </c>
    </row>
    <row r="348" spans="2:65" s="1" customFormat="1" ht="16.5" customHeight="1">
      <c r="B348" s="132"/>
      <c r="C348" s="133" t="s">
        <v>1395</v>
      </c>
      <c r="D348" s="133" t="s">
        <v>185</v>
      </c>
      <c r="E348" s="134" t="s">
        <v>71</v>
      </c>
      <c r="F348" s="135" t="s">
        <v>557</v>
      </c>
      <c r="G348" s="136" t="s">
        <v>558</v>
      </c>
      <c r="H348" s="137">
        <v>1</v>
      </c>
      <c r="I348" s="138"/>
      <c r="J348" s="139">
        <f>ROUND(I348*H348,2)</f>
        <v>0</v>
      </c>
      <c r="K348" s="135" t="s">
        <v>3</v>
      </c>
      <c r="L348" s="33"/>
      <c r="M348" s="140" t="s">
        <v>3</v>
      </c>
      <c r="N348" s="141" t="s">
        <v>43</v>
      </c>
      <c r="P348" s="142">
        <f>O348*H348</f>
        <v>0</v>
      </c>
      <c r="Q348" s="142">
        <v>0</v>
      </c>
      <c r="R348" s="142">
        <f>Q348*H348</f>
        <v>0</v>
      </c>
      <c r="S348" s="142">
        <v>0</v>
      </c>
      <c r="T348" s="143">
        <f>S348*H348</f>
        <v>0</v>
      </c>
      <c r="AR348" s="144" t="s">
        <v>127</v>
      </c>
      <c r="AT348" s="144" t="s">
        <v>185</v>
      </c>
      <c r="AU348" s="144" t="s">
        <v>80</v>
      </c>
      <c r="AY348" s="18" t="s">
        <v>183</v>
      </c>
      <c r="BE348" s="145">
        <f>IF(N348="základní",J348,0)</f>
        <v>0</v>
      </c>
      <c r="BF348" s="145">
        <f>IF(N348="snížená",J348,0)</f>
        <v>0</v>
      </c>
      <c r="BG348" s="145">
        <f>IF(N348="zákl. přenesená",J348,0)</f>
        <v>0</v>
      </c>
      <c r="BH348" s="145">
        <f>IF(N348="sníž. přenesená",J348,0)</f>
        <v>0</v>
      </c>
      <c r="BI348" s="145">
        <f>IF(N348="nulová",J348,0)</f>
        <v>0</v>
      </c>
      <c r="BJ348" s="18" t="s">
        <v>76</v>
      </c>
      <c r="BK348" s="145">
        <f>ROUND(I348*H348,2)</f>
        <v>0</v>
      </c>
      <c r="BL348" s="18" t="s">
        <v>127</v>
      </c>
      <c r="BM348" s="144" t="s">
        <v>1396</v>
      </c>
    </row>
    <row r="349" spans="2:47" s="1" customFormat="1" ht="12">
      <c r="B349" s="33"/>
      <c r="D349" s="146" t="s">
        <v>191</v>
      </c>
      <c r="F349" s="147" t="s">
        <v>557</v>
      </c>
      <c r="I349" s="148"/>
      <c r="L349" s="33"/>
      <c r="M349" s="149"/>
      <c r="T349" s="54"/>
      <c r="AT349" s="18" t="s">
        <v>191</v>
      </c>
      <c r="AU349" s="18" t="s">
        <v>80</v>
      </c>
    </row>
    <row r="350" spans="2:63" s="11" customFormat="1" ht="22.9" customHeight="1">
      <c r="B350" s="120"/>
      <c r="D350" s="121" t="s">
        <v>71</v>
      </c>
      <c r="E350" s="130" t="s">
        <v>560</v>
      </c>
      <c r="F350" s="130" t="s">
        <v>561</v>
      </c>
      <c r="I350" s="123"/>
      <c r="J350" s="131">
        <f>BK350</f>
        <v>0</v>
      </c>
      <c r="L350" s="120"/>
      <c r="M350" s="125"/>
      <c r="P350" s="126">
        <f>SUM(P351:P353)</f>
        <v>0</v>
      </c>
      <c r="R350" s="126">
        <f>SUM(R351:R353)</f>
        <v>0</v>
      </c>
      <c r="T350" s="127">
        <f>SUM(T351:T353)</f>
        <v>0</v>
      </c>
      <c r="AR350" s="121" t="s">
        <v>76</v>
      </c>
      <c r="AT350" s="128" t="s">
        <v>71</v>
      </c>
      <c r="AU350" s="128" t="s">
        <v>76</v>
      </c>
      <c r="AY350" s="121" t="s">
        <v>183</v>
      </c>
      <c r="BK350" s="129">
        <f>SUM(BK351:BK353)</f>
        <v>0</v>
      </c>
    </row>
    <row r="351" spans="2:65" s="1" customFormat="1" ht="16.5" customHeight="1">
      <c r="B351" s="132"/>
      <c r="C351" s="133" t="s">
        <v>1397</v>
      </c>
      <c r="D351" s="133" t="s">
        <v>185</v>
      </c>
      <c r="E351" s="134" t="s">
        <v>563</v>
      </c>
      <c r="F351" s="135" t="s">
        <v>564</v>
      </c>
      <c r="G351" s="136" t="s">
        <v>295</v>
      </c>
      <c r="H351" s="137">
        <v>740.348</v>
      </c>
      <c r="I351" s="138"/>
      <c r="J351" s="139">
        <f>ROUND(I351*H351,2)</f>
        <v>0</v>
      </c>
      <c r="K351" s="135" t="s">
        <v>189</v>
      </c>
      <c r="L351" s="33"/>
      <c r="M351" s="140" t="s">
        <v>3</v>
      </c>
      <c r="N351" s="141" t="s">
        <v>43</v>
      </c>
      <c r="P351" s="142">
        <f>O351*H351</f>
        <v>0</v>
      </c>
      <c r="Q351" s="142">
        <v>0</v>
      </c>
      <c r="R351" s="142">
        <f>Q351*H351</f>
        <v>0</v>
      </c>
      <c r="S351" s="142">
        <v>0</v>
      </c>
      <c r="T351" s="143">
        <f>S351*H351</f>
        <v>0</v>
      </c>
      <c r="AR351" s="144" t="s">
        <v>127</v>
      </c>
      <c r="AT351" s="144" t="s">
        <v>185</v>
      </c>
      <c r="AU351" s="144" t="s">
        <v>80</v>
      </c>
      <c r="AY351" s="18" t="s">
        <v>183</v>
      </c>
      <c r="BE351" s="145">
        <f>IF(N351="základní",J351,0)</f>
        <v>0</v>
      </c>
      <c r="BF351" s="145">
        <f>IF(N351="snížená",J351,0)</f>
        <v>0</v>
      </c>
      <c r="BG351" s="145">
        <f>IF(N351="zákl. přenesená",J351,0)</f>
        <v>0</v>
      </c>
      <c r="BH351" s="145">
        <f>IF(N351="sníž. přenesená",J351,0)</f>
        <v>0</v>
      </c>
      <c r="BI351" s="145">
        <f>IF(N351="nulová",J351,0)</f>
        <v>0</v>
      </c>
      <c r="BJ351" s="18" t="s">
        <v>76</v>
      </c>
      <c r="BK351" s="145">
        <f>ROUND(I351*H351,2)</f>
        <v>0</v>
      </c>
      <c r="BL351" s="18" t="s">
        <v>127</v>
      </c>
      <c r="BM351" s="144" t="s">
        <v>565</v>
      </c>
    </row>
    <row r="352" spans="2:47" s="1" customFormat="1" ht="12">
      <c r="B352" s="33"/>
      <c r="D352" s="146" t="s">
        <v>191</v>
      </c>
      <c r="F352" s="147" t="s">
        <v>566</v>
      </c>
      <c r="I352" s="148"/>
      <c r="L352" s="33"/>
      <c r="M352" s="149"/>
      <c r="T352" s="54"/>
      <c r="AT352" s="18" t="s">
        <v>191</v>
      </c>
      <c r="AU352" s="18" t="s">
        <v>80</v>
      </c>
    </row>
    <row r="353" spans="2:47" s="1" customFormat="1" ht="12">
      <c r="B353" s="33"/>
      <c r="D353" s="150" t="s">
        <v>193</v>
      </c>
      <c r="F353" s="151" t="s">
        <v>567</v>
      </c>
      <c r="I353" s="148"/>
      <c r="L353" s="33"/>
      <c r="M353" s="190"/>
      <c r="N353" s="191"/>
      <c r="O353" s="191"/>
      <c r="P353" s="191"/>
      <c r="Q353" s="191"/>
      <c r="R353" s="191"/>
      <c r="S353" s="191"/>
      <c r="T353" s="192"/>
      <c r="AT353" s="18" t="s">
        <v>193</v>
      </c>
      <c r="AU353" s="18" t="s">
        <v>80</v>
      </c>
    </row>
    <row r="354" spans="2:12" s="1" customFormat="1" ht="6.95" customHeight="1">
      <c r="B354" s="42"/>
      <c r="C354" s="43"/>
      <c r="D354" s="43"/>
      <c r="E354" s="43"/>
      <c r="F354" s="43"/>
      <c r="G354" s="43"/>
      <c r="H354" s="43"/>
      <c r="I354" s="43"/>
      <c r="J354" s="43"/>
      <c r="K354" s="43"/>
      <c r="L354" s="33"/>
    </row>
  </sheetData>
  <autoFilter ref="C92:K35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8" r:id="rId1" display="https://podminky.urs.cz/item/CS_URS_2022_02/113107162"/>
    <hyperlink ref="F103" r:id="rId2" display="https://podminky.urs.cz/item/CS_URS_2022_02/113107170"/>
    <hyperlink ref="F108" r:id="rId3" display="https://podminky.urs.cz/item/CS_URS_2022_02/113107182"/>
    <hyperlink ref="F116" r:id="rId4" display="https://podminky.urs.cz/item/CS_URS_2022_02/113107221"/>
    <hyperlink ref="F121" r:id="rId5" display="https://podminky.urs.cz/item/CS_URS_2022_02/113107230"/>
    <hyperlink ref="F126" r:id="rId6" display="https://podminky.urs.cz/item/CS_URS_2022_02/113107241"/>
    <hyperlink ref="F131" r:id="rId7" display="https://podminky.urs.cz/item/CS_URS_2022_02/113201112"/>
    <hyperlink ref="F136" r:id="rId8" display="https://podminky.urs.cz/item/CS_URS_2022_02/122251102"/>
    <hyperlink ref="F139" r:id="rId9" display="https://podminky.urs.cz/item/CS_URS_2022_02/132251103"/>
    <hyperlink ref="F144" r:id="rId10" display="https://podminky.urs.cz/item/CS_URS_2022_02/162751117"/>
    <hyperlink ref="F147" r:id="rId11" display="https://podminky.urs.cz/item/CS_URS_2022_02/162751119"/>
    <hyperlink ref="F151" r:id="rId12" display="https://podminky.urs.cz/item/CS_URS_2022_02/171201231"/>
    <hyperlink ref="F155" r:id="rId13" display="https://podminky.urs.cz/item/CS_URS_2022_02/171251201"/>
    <hyperlink ref="F161" r:id="rId14" display="https://podminky.urs.cz/item/CS_URS_2022_02/181951112"/>
    <hyperlink ref="F169" r:id="rId15" display="https://podminky.urs.cz/item/CS_URS_2022_02/212750103"/>
    <hyperlink ref="F174" r:id="rId16" display="https://podminky.urs.cz/item/CS_URS_2022_02/274322511"/>
    <hyperlink ref="F183" r:id="rId17" display="https://podminky.urs.cz/item/CS_URS_2022_02/311361821"/>
    <hyperlink ref="F186" r:id="rId18" display="https://podminky.urs.cz/item/CS_URS_2022_02/348272515"/>
    <hyperlink ref="F190" r:id="rId19" display="https://podminky.urs.cz/item/CS_URS_2022_02/564851111"/>
    <hyperlink ref="F193" r:id="rId20" display="https://podminky.urs.cz/item/CS_URS_2022_02/564871011"/>
    <hyperlink ref="F198" r:id="rId21" display="https://podminky.urs.cz/item/CS_URS_2022_02/564871111"/>
    <hyperlink ref="F205" r:id="rId22" display="https://podminky.urs.cz/item/CS_URS_2022_02/596211113"/>
    <hyperlink ref="F215" r:id="rId23" display="https://podminky.urs.cz/item/CS_URS_2022_02/596211114"/>
    <hyperlink ref="F218" r:id="rId24" display="https://podminky.urs.cz/item/CS_URS_2022_02/596212212"/>
    <hyperlink ref="F230" r:id="rId25" display="https://podminky.urs.cz/item/CS_URS_2022_02/596212214"/>
    <hyperlink ref="F233" r:id="rId26" display="https://podminky.urs.cz/item/CS_URS_2022_02/596412210"/>
    <hyperlink ref="F239" r:id="rId27" display="https://podminky.urs.cz/item/CS_URS_2022_02/596811220"/>
    <hyperlink ref="F249" r:id="rId28" display="https://podminky.urs.cz/item/CS_URS_2022_02/916131113"/>
    <hyperlink ref="F257" r:id="rId29" display="https://podminky.urs.cz/item/CS_URS_2022_02/916231213"/>
    <hyperlink ref="F265" r:id="rId30" display="https://podminky.urs.cz/item/CS_URS_2022_02/916241113"/>
    <hyperlink ref="F273" r:id="rId31" display="https://podminky.urs.cz/item/CS_URS_2022_02/916241213"/>
    <hyperlink ref="F281" r:id="rId32" display="https://podminky.urs.cz/item/CS_URS_2022_02/916991121"/>
    <hyperlink ref="F289" r:id="rId33" display="https://podminky.urs.cz/item/CS_URS_2022_02/919726122"/>
    <hyperlink ref="F292" r:id="rId34" display="https://podminky.urs.cz/item/CS_URS_2022_02/919732211"/>
    <hyperlink ref="F295" r:id="rId35" display="https://podminky.urs.cz/item/CS_URS_2022_02/919735113"/>
    <hyperlink ref="F303" r:id="rId36" display="https://podminky.urs.cz/item/CS_URS_2022_02/997006006"/>
    <hyperlink ref="F312" r:id="rId37" display="https://podminky.urs.cz/item/CS_URS_2022_02/997013847"/>
    <hyperlink ref="F316" r:id="rId38" display="https://podminky.urs.cz/item/CS_URS_2022_02/997221551"/>
    <hyperlink ref="F321" r:id="rId39" display="https://podminky.urs.cz/item/CS_URS_2022_02/997221559"/>
    <hyperlink ref="F325" r:id="rId40" display="https://podminky.urs.cz/item/CS_URS_2022_02/997221561"/>
    <hyperlink ref="F336" r:id="rId41" display="https://podminky.urs.cz/item/CS_URS_2022_02/997221569"/>
    <hyperlink ref="F347" r:id="rId42" display="https://podminky.urs.cz/item/CS_URS_2022_02/997221611"/>
    <hyperlink ref="F353" r:id="rId43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133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1272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1398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ROUND(J88,2)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ROUND((SUM(BE88:BE102)),2)</f>
        <v>0</v>
      </c>
      <c r="I35" s="94">
        <v>0.21</v>
      </c>
      <c r="J35" s="84">
        <f>ROUND(((SUM(BE88:BE102))*I35),2)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ROUND((SUM(BF88:BF102)),2)</f>
        <v>0</v>
      </c>
      <c r="I36" s="94">
        <v>0.15</v>
      </c>
      <c r="J36" s="84">
        <f>ROUND(((SUM(BF88:BF102))*I36),2)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ROUND((SUM(BG88:BG102)),2)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ROUND((SUM(BH88:BH102)),2)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ROUND((SUM(BI88:BI102)),2)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1272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102-4 - Zpevněné plochy mimo hlavní trasu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J88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J89</f>
        <v>0</v>
      </c>
      <c r="L64" s="104"/>
    </row>
    <row r="65" spans="2:12" s="9" customFormat="1" ht="19.9" customHeight="1">
      <c r="B65" s="108"/>
      <c r="D65" s="109" t="s">
        <v>164</v>
      </c>
      <c r="E65" s="110"/>
      <c r="F65" s="110"/>
      <c r="G65" s="110"/>
      <c r="H65" s="110"/>
      <c r="I65" s="110"/>
      <c r="J65" s="111">
        <f>J90</f>
        <v>0</v>
      </c>
      <c r="L65" s="108"/>
    </row>
    <row r="66" spans="2:12" s="9" customFormat="1" ht="19.9" customHeight="1">
      <c r="B66" s="108"/>
      <c r="D66" s="109" t="s">
        <v>167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168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17</v>
      </c>
      <c r="L75" s="33"/>
    </row>
    <row r="76" spans="2:12" s="1" customFormat="1" ht="16.5" customHeight="1">
      <c r="B76" s="33"/>
      <c r="E76" s="318" t="str">
        <f>E7</f>
        <v>Vybudování a rekonstrukce chodníku v ul. Žižkova, Česká Kamenice</v>
      </c>
      <c r="F76" s="319"/>
      <c r="G76" s="319"/>
      <c r="H76" s="319"/>
      <c r="L76" s="33"/>
    </row>
    <row r="77" spans="2:12" ht="12" customHeight="1">
      <c r="B77" s="21"/>
      <c r="C77" s="28" t="s">
        <v>153</v>
      </c>
      <c r="L77" s="21"/>
    </row>
    <row r="78" spans="2:12" s="1" customFormat="1" ht="16.5" customHeight="1">
      <c r="B78" s="33"/>
      <c r="E78" s="318" t="s">
        <v>1272</v>
      </c>
      <c r="F78" s="317"/>
      <c r="G78" s="317"/>
      <c r="H78" s="317"/>
      <c r="L78" s="33"/>
    </row>
    <row r="79" spans="2:12" s="1" customFormat="1" ht="12" customHeight="1">
      <c r="B79" s="33"/>
      <c r="C79" s="28" t="s">
        <v>155</v>
      </c>
      <c r="L79" s="33"/>
    </row>
    <row r="80" spans="2:12" s="1" customFormat="1" ht="16.5" customHeight="1">
      <c r="B80" s="33"/>
      <c r="E80" s="286" t="str">
        <f>E11</f>
        <v xml:space="preserve">SO 102-4 - Zpevněné plochy mimo hlavní trasu </v>
      </c>
      <c r="F80" s="317"/>
      <c r="G80" s="317"/>
      <c r="H80" s="317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F14</f>
        <v xml:space="preserve"> </v>
      </c>
      <c r="I82" s="28" t="s">
        <v>23</v>
      </c>
      <c r="J82" s="50" t="str">
        <f>IF(J14="","",J14)</f>
        <v>7. 10. 2022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E17</f>
        <v xml:space="preserve"> </v>
      </c>
      <c r="I84" s="28" t="s">
        <v>30</v>
      </c>
      <c r="J84" s="31" t="str">
        <f>E23</f>
        <v xml:space="preserve"> </v>
      </c>
      <c r="L84" s="33"/>
    </row>
    <row r="85" spans="2:12" s="1" customFormat="1" ht="25.7" customHeight="1">
      <c r="B85" s="33"/>
      <c r="C85" s="28" t="s">
        <v>28</v>
      </c>
      <c r="F85" s="26" t="str">
        <f>IF(E20="","",E20)</f>
        <v>Vyplň údaj</v>
      </c>
      <c r="I85" s="28" t="s">
        <v>32</v>
      </c>
      <c r="J85" s="31" t="str">
        <f>E26</f>
        <v>Ing. Kateřina Tumpachová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12"/>
      <c r="C87" s="113" t="s">
        <v>169</v>
      </c>
      <c r="D87" s="114" t="s">
        <v>57</v>
      </c>
      <c r="E87" s="114" t="s">
        <v>53</v>
      </c>
      <c r="F87" s="114" t="s">
        <v>54</v>
      </c>
      <c r="G87" s="114" t="s">
        <v>170</v>
      </c>
      <c r="H87" s="114" t="s">
        <v>171</v>
      </c>
      <c r="I87" s="114" t="s">
        <v>172</v>
      </c>
      <c r="J87" s="114" t="s">
        <v>159</v>
      </c>
      <c r="K87" s="115" t="s">
        <v>173</v>
      </c>
      <c r="L87" s="112"/>
      <c r="M87" s="57" t="s">
        <v>3</v>
      </c>
      <c r="N87" s="58" t="s">
        <v>42</v>
      </c>
      <c r="O87" s="58" t="s">
        <v>174</v>
      </c>
      <c r="P87" s="58" t="s">
        <v>175</v>
      </c>
      <c r="Q87" s="58" t="s">
        <v>176</v>
      </c>
      <c r="R87" s="58" t="s">
        <v>177</v>
      </c>
      <c r="S87" s="58" t="s">
        <v>178</v>
      </c>
      <c r="T87" s="59" t="s">
        <v>179</v>
      </c>
    </row>
    <row r="88" spans="2:63" s="1" customFormat="1" ht="22.9" customHeight="1">
      <c r="B88" s="33"/>
      <c r="C88" s="62" t="s">
        <v>180</v>
      </c>
      <c r="J88" s="116">
        <f>BK88</f>
        <v>0</v>
      </c>
      <c r="L88" s="33"/>
      <c r="M88" s="60"/>
      <c r="N88" s="51"/>
      <c r="O88" s="51"/>
      <c r="P88" s="117">
        <f>P89</f>
        <v>0</v>
      </c>
      <c r="Q88" s="51"/>
      <c r="R88" s="117">
        <f>R89</f>
        <v>6.806531199999999</v>
      </c>
      <c r="S88" s="51"/>
      <c r="T88" s="118">
        <f>T89</f>
        <v>0</v>
      </c>
      <c r="AT88" s="18" t="s">
        <v>71</v>
      </c>
      <c r="AU88" s="18" t="s">
        <v>160</v>
      </c>
      <c r="BK88" s="119">
        <f>BK89</f>
        <v>0</v>
      </c>
    </row>
    <row r="89" spans="2:63" s="11" customFormat="1" ht="25.9" customHeight="1">
      <c r="B89" s="120"/>
      <c r="D89" s="121" t="s">
        <v>71</v>
      </c>
      <c r="E89" s="122" t="s">
        <v>181</v>
      </c>
      <c r="F89" s="122" t="s">
        <v>182</v>
      </c>
      <c r="I89" s="123"/>
      <c r="J89" s="124">
        <f>BK89</f>
        <v>0</v>
      </c>
      <c r="L89" s="120"/>
      <c r="M89" s="125"/>
      <c r="P89" s="126">
        <f>P90+P99</f>
        <v>0</v>
      </c>
      <c r="R89" s="126">
        <f>R90+R99</f>
        <v>6.806531199999999</v>
      </c>
      <c r="T89" s="127">
        <f>T90+T99</f>
        <v>0</v>
      </c>
      <c r="AR89" s="121" t="s">
        <v>76</v>
      </c>
      <c r="AT89" s="128" t="s">
        <v>71</v>
      </c>
      <c r="AU89" s="128" t="s">
        <v>72</v>
      </c>
      <c r="AY89" s="121" t="s">
        <v>183</v>
      </c>
      <c r="BK89" s="129">
        <f>BK90+BK99</f>
        <v>0</v>
      </c>
    </row>
    <row r="90" spans="2:63" s="11" customFormat="1" ht="22.9" customHeight="1">
      <c r="B90" s="120"/>
      <c r="D90" s="121" t="s">
        <v>71</v>
      </c>
      <c r="E90" s="130" t="s">
        <v>138</v>
      </c>
      <c r="F90" s="130" t="s">
        <v>351</v>
      </c>
      <c r="I90" s="123"/>
      <c r="J90" s="131">
        <f>BK90</f>
        <v>0</v>
      </c>
      <c r="L90" s="120"/>
      <c r="M90" s="125"/>
      <c r="P90" s="126">
        <f>SUM(P91:P98)</f>
        <v>0</v>
      </c>
      <c r="R90" s="126">
        <f>SUM(R91:R98)</f>
        <v>6.806531199999999</v>
      </c>
      <c r="T90" s="127">
        <f>SUM(T91:T98)</f>
        <v>0</v>
      </c>
      <c r="AR90" s="121" t="s">
        <v>76</v>
      </c>
      <c r="AT90" s="128" t="s">
        <v>71</v>
      </c>
      <c r="AU90" s="128" t="s">
        <v>76</v>
      </c>
      <c r="AY90" s="121" t="s">
        <v>183</v>
      </c>
      <c r="BK90" s="129">
        <f>SUM(BK91:BK98)</f>
        <v>0</v>
      </c>
    </row>
    <row r="91" spans="2:65" s="1" customFormat="1" ht="16.5" customHeight="1">
      <c r="B91" s="132"/>
      <c r="C91" s="133" t="s">
        <v>76</v>
      </c>
      <c r="D91" s="133" t="s">
        <v>185</v>
      </c>
      <c r="E91" s="134" t="s">
        <v>1399</v>
      </c>
      <c r="F91" s="135" t="s">
        <v>1400</v>
      </c>
      <c r="G91" s="136" t="s">
        <v>188</v>
      </c>
      <c r="H91" s="137">
        <v>8.96</v>
      </c>
      <c r="I91" s="138"/>
      <c r="J91" s="139">
        <f>ROUND(I91*H91,2)</f>
        <v>0</v>
      </c>
      <c r="K91" s="135" t="s">
        <v>189</v>
      </c>
      <c r="L91" s="33"/>
      <c r="M91" s="140" t="s">
        <v>3</v>
      </c>
      <c r="N91" s="141" t="s">
        <v>43</v>
      </c>
      <c r="P91" s="142">
        <f>O91*H91</f>
        <v>0</v>
      </c>
      <c r="Q91" s="142">
        <v>0.11162</v>
      </c>
      <c r="R91" s="142">
        <f>Q91*H91</f>
        <v>1.0001152</v>
      </c>
      <c r="S91" s="142">
        <v>0</v>
      </c>
      <c r="T91" s="143">
        <f>S91*H91</f>
        <v>0</v>
      </c>
      <c r="AR91" s="144" t="s">
        <v>127</v>
      </c>
      <c r="AT91" s="144" t="s">
        <v>185</v>
      </c>
      <c r="AU91" s="144" t="s">
        <v>80</v>
      </c>
      <c r="AY91" s="18" t="s">
        <v>183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8" t="s">
        <v>76</v>
      </c>
      <c r="BK91" s="145">
        <f>ROUND(I91*H91,2)</f>
        <v>0</v>
      </c>
      <c r="BL91" s="18" t="s">
        <v>127</v>
      </c>
      <c r="BM91" s="144" t="s">
        <v>1401</v>
      </c>
    </row>
    <row r="92" spans="2:47" s="1" customFormat="1" ht="29.25">
      <c r="B92" s="33"/>
      <c r="D92" s="146" t="s">
        <v>191</v>
      </c>
      <c r="F92" s="147" t="s">
        <v>1402</v>
      </c>
      <c r="I92" s="148"/>
      <c r="L92" s="33"/>
      <c r="M92" s="149"/>
      <c r="T92" s="54"/>
      <c r="AT92" s="18" t="s">
        <v>191</v>
      </c>
      <c r="AU92" s="18" t="s">
        <v>80</v>
      </c>
    </row>
    <row r="93" spans="2:47" s="1" customFormat="1" ht="12">
      <c r="B93" s="33"/>
      <c r="D93" s="150" t="s">
        <v>193</v>
      </c>
      <c r="F93" s="151" t="s">
        <v>1403</v>
      </c>
      <c r="I93" s="148"/>
      <c r="L93" s="33"/>
      <c r="M93" s="149"/>
      <c r="T93" s="54"/>
      <c r="AT93" s="18" t="s">
        <v>193</v>
      </c>
      <c r="AU93" s="18" t="s">
        <v>80</v>
      </c>
    </row>
    <row r="94" spans="2:51" s="12" customFormat="1" ht="12">
      <c r="B94" s="153"/>
      <c r="D94" s="146" t="s">
        <v>197</v>
      </c>
      <c r="E94" s="154" t="s">
        <v>3</v>
      </c>
      <c r="F94" s="155" t="s">
        <v>1164</v>
      </c>
      <c r="H94" s="154" t="s">
        <v>3</v>
      </c>
      <c r="I94" s="156"/>
      <c r="L94" s="153"/>
      <c r="M94" s="157"/>
      <c r="T94" s="158"/>
      <c r="AT94" s="154" t="s">
        <v>197</v>
      </c>
      <c r="AU94" s="154" t="s">
        <v>80</v>
      </c>
      <c r="AV94" s="12" t="s">
        <v>76</v>
      </c>
      <c r="AW94" s="12" t="s">
        <v>31</v>
      </c>
      <c r="AX94" s="12" t="s">
        <v>72</v>
      </c>
      <c r="AY94" s="154" t="s">
        <v>183</v>
      </c>
    </row>
    <row r="95" spans="2:51" s="13" customFormat="1" ht="12">
      <c r="B95" s="159"/>
      <c r="D95" s="146" t="s">
        <v>197</v>
      </c>
      <c r="E95" s="160" t="s">
        <v>3</v>
      </c>
      <c r="F95" s="161" t="s">
        <v>1302</v>
      </c>
      <c r="H95" s="162">
        <v>8.96</v>
      </c>
      <c r="I95" s="163"/>
      <c r="L95" s="159"/>
      <c r="M95" s="164"/>
      <c r="T95" s="165"/>
      <c r="AT95" s="160" t="s">
        <v>197</v>
      </c>
      <c r="AU95" s="160" t="s">
        <v>80</v>
      </c>
      <c r="AV95" s="13" t="s">
        <v>80</v>
      </c>
      <c r="AW95" s="13" t="s">
        <v>31</v>
      </c>
      <c r="AX95" s="13" t="s">
        <v>76</v>
      </c>
      <c r="AY95" s="160" t="s">
        <v>183</v>
      </c>
    </row>
    <row r="96" spans="2:65" s="1" customFormat="1" ht="16.5" customHeight="1">
      <c r="B96" s="132"/>
      <c r="C96" s="173" t="s">
        <v>80</v>
      </c>
      <c r="D96" s="173" t="s">
        <v>312</v>
      </c>
      <c r="E96" s="174" t="s">
        <v>1168</v>
      </c>
      <c r="F96" s="175" t="s">
        <v>1169</v>
      </c>
      <c r="G96" s="176" t="s">
        <v>188</v>
      </c>
      <c r="H96" s="177">
        <v>32.991</v>
      </c>
      <c r="I96" s="178"/>
      <c r="J96" s="179">
        <f>ROUND(I96*H96,2)</f>
        <v>0</v>
      </c>
      <c r="K96" s="175" t="s">
        <v>189</v>
      </c>
      <c r="L96" s="180"/>
      <c r="M96" s="181" t="s">
        <v>3</v>
      </c>
      <c r="N96" s="182" t="s">
        <v>43</v>
      </c>
      <c r="P96" s="142">
        <f>O96*H96</f>
        <v>0</v>
      </c>
      <c r="Q96" s="142">
        <v>0.176</v>
      </c>
      <c r="R96" s="142">
        <f>Q96*H96</f>
        <v>5.806416</v>
      </c>
      <c r="S96" s="142">
        <v>0</v>
      </c>
      <c r="T96" s="143">
        <f>S96*H96</f>
        <v>0</v>
      </c>
      <c r="AR96" s="144" t="s">
        <v>245</v>
      </c>
      <c r="AT96" s="144" t="s">
        <v>312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1404</v>
      </c>
    </row>
    <row r="97" spans="2:47" s="1" customFormat="1" ht="12">
      <c r="B97" s="33"/>
      <c r="D97" s="146" t="s">
        <v>191</v>
      </c>
      <c r="F97" s="147" t="s">
        <v>1169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51" s="13" customFormat="1" ht="12">
      <c r="B98" s="159"/>
      <c r="D98" s="146" t="s">
        <v>197</v>
      </c>
      <c r="F98" s="161" t="s">
        <v>1171</v>
      </c>
      <c r="H98" s="162">
        <v>32.991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4</v>
      </c>
      <c r="AX98" s="13" t="s">
        <v>76</v>
      </c>
      <c r="AY98" s="160" t="s">
        <v>183</v>
      </c>
    </row>
    <row r="99" spans="2:63" s="11" customFormat="1" ht="22.9" customHeight="1">
      <c r="B99" s="120"/>
      <c r="D99" s="121" t="s">
        <v>71</v>
      </c>
      <c r="E99" s="130" t="s">
        <v>560</v>
      </c>
      <c r="F99" s="130" t="s">
        <v>561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76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563</v>
      </c>
      <c r="F100" s="135" t="s">
        <v>564</v>
      </c>
      <c r="G100" s="136" t="s">
        <v>295</v>
      </c>
      <c r="H100" s="137">
        <v>6.807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127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127</v>
      </c>
      <c r="BM100" s="144" t="s">
        <v>1071</v>
      </c>
    </row>
    <row r="101" spans="2:47" s="1" customFormat="1" ht="12">
      <c r="B101" s="33"/>
      <c r="D101" s="146" t="s">
        <v>191</v>
      </c>
      <c r="F101" s="147" t="s">
        <v>566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567</v>
      </c>
      <c r="I102" s="148"/>
      <c r="L102" s="33"/>
      <c r="M102" s="190"/>
      <c r="N102" s="191"/>
      <c r="O102" s="191"/>
      <c r="P102" s="191"/>
      <c r="Q102" s="191"/>
      <c r="R102" s="191"/>
      <c r="S102" s="191"/>
      <c r="T102" s="192"/>
      <c r="AT102" s="18" t="s">
        <v>193</v>
      </c>
      <c r="AU102" s="18" t="s">
        <v>80</v>
      </c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3"/>
    </row>
  </sheetData>
  <autoFilter ref="C87:K102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3" r:id="rId1" display="https://podminky.urs.cz/item/CS_URS_2022_02/596212210"/>
    <hyperlink ref="F102" r:id="rId2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135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1272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1405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ROUND((SUM(BE91:BE212)),2)</f>
        <v>0</v>
      </c>
      <c r="I35" s="94">
        <v>0.21</v>
      </c>
      <c r="J35" s="84">
        <f>ROUND(((SUM(BE91:BE212))*I35),2)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ROUND((SUM(BF91:BF212)),2)</f>
        <v>0</v>
      </c>
      <c r="I36" s="94">
        <v>0.15</v>
      </c>
      <c r="J36" s="84">
        <f>ROUND(((SUM(BF91:BF212))*I36),2)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ROUND((SUM(BG91:BG212)),2)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ROUND((SUM(BH91:BH212)),2)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ROUND((SUM(BI91:BI212)),2)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1272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301-4 - Odvodnění komunikací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J91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1274</v>
      </c>
      <c r="E66" s="110"/>
      <c r="F66" s="110"/>
      <c r="G66" s="110"/>
      <c r="H66" s="110"/>
      <c r="I66" s="110"/>
      <c r="J66" s="111">
        <f>J147</f>
        <v>0</v>
      </c>
      <c r="L66" s="108"/>
    </row>
    <row r="67" spans="2:12" s="9" customFormat="1" ht="19.9" customHeight="1">
      <c r="B67" s="108"/>
      <c r="D67" s="109" t="s">
        <v>667</v>
      </c>
      <c r="E67" s="110"/>
      <c r="F67" s="110"/>
      <c r="G67" s="110"/>
      <c r="H67" s="110"/>
      <c r="I67" s="110"/>
      <c r="J67" s="111">
        <f>J171</f>
        <v>0</v>
      </c>
      <c r="L67" s="108"/>
    </row>
    <row r="68" spans="2:12" s="9" customFormat="1" ht="19.9" customHeight="1">
      <c r="B68" s="108"/>
      <c r="D68" s="109" t="s">
        <v>668</v>
      </c>
      <c r="E68" s="110"/>
      <c r="F68" s="110"/>
      <c r="G68" s="110"/>
      <c r="H68" s="110"/>
      <c r="I68" s="110"/>
      <c r="J68" s="111">
        <f>J178</f>
        <v>0</v>
      </c>
      <c r="L68" s="108"/>
    </row>
    <row r="69" spans="2:12" s="9" customFormat="1" ht="19.9" customHeight="1">
      <c r="B69" s="108"/>
      <c r="D69" s="109" t="s">
        <v>167</v>
      </c>
      <c r="E69" s="110"/>
      <c r="F69" s="110"/>
      <c r="G69" s="110"/>
      <c r="H69" s="110"/>
      <c r="I69" s="110"/>
      <c r="J69" s="111">
        <f>J209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2" t="s">
        <v>168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17</v>
      </c>
      <c r="L78" s="33"/>
    </row>
    <row r="79" spans="2:12" s="1" customFormat="1" ht="16.5" customHeight="1">
      <c r="B79" s="33"/>
      <c r="E79" s="318" t="str">
        <f>E7</f>
        <v>Vybudování a rekonstrukce chodníku v ul. Žižkova, Česká Kamenice</v>
      </c>
      <c r="F79" s="319"/>
      <c r="G79" s="319"/>
      <c r="H79" s="319"/>
      <c r="L79" s="33"/>
    </row>
    <row r="80" spans="2:12" ht="12" customHeight="1">
      <c r="B80" s="21"/>
      <c r="C80" s="28" t="s">
        <v>153</v>
      </c>
      <c r="L80" s="21"/>
    </row>
    <row r="81" spans="2:12" s="1" customFormat="1" ht="16.5" customHeight="1">
      <c r="B81" s="33"/>
      <c r="E81" s="318" t="s">
        <v>1272</v>
      </c>
      <c r="F81" s="317"/>
      <c r="G81" s="317"/>
      <c r="H81" s="317"/>
      <c r="L81" s="33"/>
    </row>
    <row r="82" spans="2:12" s="1" customFormat="1" ht="12" customHeight="1">
      <c r="B82" s="33"/>
      <c r="C82" s="28" t="s">
        <v>155</v>
      </c>
      <c r="L82" s="33"/>
    </row>
    <row r="83" spans="2:12" s="1" customFormat="1" ht="16.5" customHeight="1">
      <c r="B83" s="33"/>
      <c r="E83" s="286" t="str">
        <f>E11</f>
        <v>SO 301-4 - Odvodnění komunikací</v>
      </c>
      <c r="F83" s="317"/>
      <c r="G83" s="317"/>
      <c r="H83" s="317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 xml:space="preserve"> </v>
      </c>
      <c r="I85" s="28" t="s">
        <v>23</v>
      </c>
      <c r="J85" s="50" t="str">
        <f>IF(J14="","",J14)</f>
        <v>7. 10. 2022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E17</f>
        <v xml:space="preserve"> </v>
      </c>
      <c r="I87" s="28" t="s">
        <v>30</v>
      </c>
      <c r="J87" s="31" t="str">
        <f>E23</f>
        <v xml:space="preserve"> </v>
      </c>
      <c r="L87" s="33"/>
    </row>
    <row r="88" spans="2:12" s="1" customFormat="1" ht="25.7" customHeight="1">
      <c r="B88" s="33"/>
      <c r="C88" s="28" t="s">
        <v>28</v>
      </c>
      <c r="F88" s="26" t="str">
        <f>IF(E20="","",E20)</f>
        <v>Vyplň údaj</v>
      </c>
      <c r="I88" s="28" t="s">
        <v>32</v>
      </c>
      <c r="J88" s="31" t="str">
        <f>E26</f>
        <v>Ing. Kateřina Tumpachová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169</v>
      </c>
      <c r="D90" s="114" t="s">
        <v>57</v>
      </c>
      <c r="E90" s="114" t="s">
        <v>53</v>
      </c>
      <c r="F90" s="114" t="s">
        <v>54</v>
      </c>
      <c r="G90" s="114" t="s">
        <v>170</v>
      </c>
      <c r="H90" s="114" t="s">
        <v>171</v>
      </c>
      <c r="I90" s="114" t="s">
        <v>172</v>
      </c>
      <c r="J90" s="114" t="s">
        <v>159</v>
      </c>
      <c r="K90" s="115" t="s">
        <v>173</v>
      </c>
      <c r="L90" s="112"/>
      <c r="M90" s="57" t="s">
        <v>3</v>
      </c>
      <c r="N90" s="58" t="s">
        <v>42</v>
      </c>
      <c r="O90" s="58" t="s">
        <v>174</v>
      </c>
      <c r="P90" s="58" t="s">
        <v>175</v>
      </c>
      <c r="Q90" s="58" t="s">
        <v>176</v>
      </c>
      <c r="R90" s="58" t="s">
        <v>177</v>
      </c>
      <c r="S90" s="58" t="s">
        <v>178</v>
      </c>
      <c r="T90" s="59" t="s">
        <v>179</v>
      </c>
    </row>
    <row r="91" spans="2:63" s="1" customFormat="1" ht="22.9" customHeight="1">
      <c r="B91" s="33"/>
      <c r="C91" s="62" t="s">
        <v>180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147.19545566000002</v>
      </c>
      <c r="S91" s="51"/>
      <c r="T91" s="118">
        <f>T92</f>
        <v>0</v>
      </c>
      <c r="AT91" s="18" t="s">
        <v>71</v>
      </c>
      <c r="AU91" s="18" t="s">
        <v>160</v>
      </c>
      <c r="BK91" s="119">
        <f>BK92</f>
        <v>0</v>
      </c>
    </row>
    <row r="92" spans="2:63" s="11" customFormat="1" ht="25.9" customHeight="1">
      <c r="B92" s="120"/>
      <c r="D92" s="121" t="s">
        <v>71</v>
      </c>
      <c r="E92" s="122" t="s">
        <v>181</v>
      </c>
      <c r="F92" s="122" t="s">
        <v>182</v>
      </c>
      <c r="I92" s="123"/>
      <c r="J92" s="124">
        <f>BK92</f>
        <v>0</v>
      </c>
      <c r="L92" s="120"/>
      <c r="M92" s="125"/>
      <c r="P92" s="126">
        <f>P93+P147+P171+P178+P209</f>
        <v>0</v>
      </c>
      <c r="R92" s="126">
        <f>R93+R147+R171+R178+R209</f>
        <v>147.19545566000002</v>
      </c>
      <c r="T92" s="127">
        <f>T93+T147+T171+T178+T209</f>
        <v>0</v>
      </c>
      <c r="AR92" s="121" t="s">
        <v>76</v>
      </c>
      <c r="AT92" s="128" t="s">
        <v>71</v>
      </c>
      <c r="AU92" s="128" t="s">
        <v>72</v>
      </c>
      <c r="AY92" s="121" t="s">
        <v>183</v>
      </c>
      <c r="BK92" s="129">
        <f>BK93+BK147+BK171+BK178+BK209</f>
        <v>0</v>
      </c>
    </row>
    <row r="93" spans="2:63" s="11" customFormat="1" ht="22.9" customHeight="1">
      <c r="B93" s="120"/>
      <c r="D93" s="121" t="s">
        <v>71</v>
      </c>
      <c r="E93" s="130" t="s">
        <v>76</v>
      </c>
      <c r="F93" s="130" t="s">
        <v>184</v>
      </c>
      <c r="I93" s="123"/>
      <c r="J93" s="131">
        <f>BK93</f>
        <v>0</v>
      </c>
      <c r="L93" s="120"/>
      <c r="M93" s="125"/>
      <c r="P93" s="126">
        <f>SUM(P94:P146)</f>
        <v>0</v>
      </c>
      <c r="R93" s="126">
        <f>SUM(R94:R146)</f>
        <v>2.2147200000000002</v>
      </c>
      <c r="T93" s="127">
        <f>SUM(T94:T146)</f>
        <v>0</v>
      </c>
      <c r="AR93" s="121" t="s">
        <v>76</v>
      </c>
      <c r="AT93" s="128" t="s">
        <v>71</v>
      </c>
      <c r="AU93" s="128" t="s">
        <v>76</v>
      </c>
      <c r="AY93" s="121" t="s">
        <v>183</v>
      </c>
      <c r="BK93" s="129">
        <f>SUM(BK94:BK146)</f>
        <v>0</v>
      </c>
    </row>
    <row r="94" spans="2:65" s="1" customFormat="1" ht="16.5" customHeight="1">
      <c r="B94" s="132"/>
      <c r="C94" s="133" t="s">
        <v>76</v>
      </c>
      <c r="D94" s="133" t="s">
        <v>185</v>
      </c>
      <c r="E94" s="134" t="s">
        <v>1406</v>
      </c>
      <c r="F94" s="135" t="s">
        <v>1407</v>
      </c>
      <c r="G94" s="136" t="s">
        <v>273</v>
      </c>
      <c r="H94" s="137">
        <v>10.125</v>
      </c>
      <c r="I94" s="138"/>
      <c r="J94" s="139">
        <f>ROUND(I94*H94,2)</f>
        <v>0</v>
      </c>
      <c r="K94" s="135" t="s">
        <v>189</v>
      </c>
      <c r="L94" s="33"/>
      <c r="M94" s="140" t="s">
        <v>3</v>
      </c>
      <c r="N94" s="141" t="s">
        <v>43</v>
      </c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44" t="s">
        <v>127</v>
      </c>
      <c r="AT94" s="144" t="s">
        <v>185</v>
      </c>
      <c r="AU94" s="144" t="s">
        <v>80</v>
      </c>
      <c r="AY94" s="18" t="s">
        <v>183</v>
      </c>
      <c r="BE94" s="145">
        <f>IF(N94="základní",J94,0)</f>
        <v>0</v>
      </c>
      <c r="BF94" s="145">
        <f>IF(N94="snížená",J94,0)</f>
        <v>0</v>
      </c>
      <c r="BG94" s="145">
        <f>IF(N94="zákl. přenesená",J94,0)</f>
        <v>0</v>
      </c>
      <c r="BH94" s="145">
        <f>IF(N94="sníž. přenesená",J94,0)</f>
        <v>0</v>
      </c>
      <c r="BI94" s="145">
        <f>IF(N94="nulová",J94,0)</f>
        <v>0</v>
      </c>
      <c r="BJ94" s="18" t="s">
        <v>76</v>
      </c>
      <c r="BK94" s="145">
        <f>ROUND(I94*H94,2)</f>
        <v>0</v>
      </c>
      <c r="BL94" s="18" t="s">
        <v>127</v>
      </c>
      <c r="BM94" s="144" t="s">
        <v>1408</v>
      </c>
    </row>
    <row r="95" spans="2:47" s="1" customFormat="1" ht="19.5">
      <c r="B95" s="33"/>
      <c r="D95" s="146" t="s">
        <v>191</v>
      </c>
      <c r="F95" s="147" t="s">
        <v>1409</v>
      </c>
      <c r="I95" s="148"/>
      <c r="L95" s="33"/>
      <c r="M95" s="149"/>
      <c r="T95" s="54"/>
      <c r="AT95" s="18" t="s">
        <v>191</v>
      </c>
      <c r="AU95" s="18" t="s">
        <v>80</v>
      </c>
    </row>
    <row r="96" spans="2:47" s="1" customFormat="1" ht="12">
      <c r="B96" s="33"/>
      <c r="D96" s="150" t="s">
        <v>193</v>
      </c>
      <c r="F96" s="151" t="s">
        <v>1410</v>
      </c>
      <c r="I96" s="148"/>
      <c r="L96" s="33"/>
      <c r="M96" s="149"/>
      <c r="T96" s="54"/>
      <c r="AT96" s="18" t="s">
        <v>193</v>
      </c>
      <c r="AU96" s="18" t="s">
        <v>80</v>
      </c>
    </row>
    <row r="97" spans="2:51" s="12" customFormat="1" ht="12">
      <c r="B97" s="153"/>
      <c r="D97" s="146" t="s">
        <v>197</v>
      </c>
      <c r="E97" s="154" t="s">
        <v>3</v>
      </c>
      <c r="F97" s="155" t="s">
        <v>1411</v>
      </c>
      <c r="H97" s="154" t="s">
        <v>3</v>
      </c>
      <c r="I97" s="156"/>
      <c r="L97" s="153"/>
      <c r="M97" s="157"/>
      <c r="T97" s="158"/>
      <c r="AT97" s="154" t="s">
        <v>197</v>
      </c>
      <c r="AU97" s="154" t="s">
        <v>80</v>
      </c>
      <c r="AV97" s="12" t="s">
        <v>76</v>
      </c>
      <c r="AW97" s="12" t="s">
        <v>31</v>
      </c>
      <c r="AX97" s="12" t="s">
        <v>72</v>
      </c>
      <c r="AY97" s="154" t="s">
        <v>183</v>
      </c>
    </row>
    <row r="98" spans="2:51" s="13" customFormat="1" ht="12">
      <c r="B98" s="159"/>
      <c r="D98" s="146" t="s">
        <v>197</v>
      </c>
      <c r="E98" s="160" t="s">
        <v>3</v>
      </c>
      <c r="F98" s="161" t="s">
        <v>1412</v>
      </c>
      <c r="H98" s="162">
        <v>10.125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31</v>
      </c>
      <c r="AX98" s="13" t="s">
        <v>76</v>
      </c>
      <c r="AY98" s="160" t="s">
        <v>183</v>
      </c>
    </row>
    <row r="99" spans="2:65" s="1" customFormat="1" ht="21.75" customHeight="1">
      <c r="B99" s="132"/>
      <c r="C99" s="133" t="s">
        <v>80</v>
      </c>
      <c r="D99" s="133" t="s">
        <v>185</v>
      </c>
      <c r="E99" s="134" t="s">
        <v>1413</v>
      </c>
      <c r="F99" s="135" t="s">
        <v>1414</v>
      </c>
      <c r="G99" s="136" t="s">
        <v>273</v>
      </c>
      <c r="H99" s="137">
        <v>39.982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0</v>
      </c>
      <c r="T99" s="143">
        <f>S99*H99</f>
        <v>0</v>
      </c>
      <c r="AR99" s="144" t="s">
        <v>127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127</v>
      </c>
      <c r="BM99" s="144" t="s">
        <v>1415</v>
      </c>
    </row>
    <row r="100" spans="2:47" s="1" customFormat="1" ht="19.5">
      <c r="B100" s="33"/>
      <c r="D100" s="146" t="s">
        <v>191</v>
      </c>
      <c r="F100" s="147" t="s">
        <v>1416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1417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51" s="12" customFormat="1" ht="12">
      <c r="B102" s="153"/>
      <c r="D102" s="146" t="s">
        <v>197</v>
      </c>
      <c r="E102" s="154" t="s">
        <v>3</v>
      </c>
      <c r="F102" s="155" t="s">
        <v>1418</v>
      </c>
      <c r="H102" s="154" t="s">
        <v>3</v>
      </c>
      <c r="I102" s="156"/>
      <c r="L102" s="153"/>
      <c r="M102" s="157"/>
      <c r="T102" s="158"/>
      <c r="AT102" s="154" t="s">
        <v>197</v>
      </c>
      <c r="AU102" s="154" t="s">
        <v>80</v>
      </c>
      <c r="AV102" s="12" t="s">
        <v>76</v>
      </c>
      <c r="AW102" s="12" t="s">
        <v>31</v>
      </c>
      <c r="AX102" s="12" t="s">
        <v>72</v>
      </c>
      <c r="AY102" s="154" t="s">
        <v>183</v>
      </c>
    </row>
    <row r="103" spans="2:51" s="13" customFormat="1" ht="12">
      <c r="B103" s="159"/>
      <c r="D103" s="146" t="s">
        <v>197</v>
      </c>
      <c r="E103" s="160" t="s">
        <v>3</v>
      </c>
      <c r="F103" s="161" t="s">
        <v>1419</v>
      </c>
      <c r="H103" s="162">
        <v>39.982</v>
      </c>
      <c r="I103" s="163"/>
      <c r="L103" s="159"/>
      <c r="M103" s="164"/>
      <c r="T103" s="165"/>
      <c r="AT103" s="160" t="s">
        <v>197</v>
      </c>
      <c r="AU103" s="160" t="s">
        <v>80</v>
      </c>
      <c r="AV103" s="13" t="s">
        <v>80</v>
      </c>
      <c r="AW103" s="13" t="s">
        <v>31</v>
      </c>
      <c r="AX103" s="13" t="s">
        <v>76</v>
      </c>
      <c r="AY103" s="160" t="s">
        <v>183</v>
      </c>
    </row>
    <row r="104" spans="2:65" s="1" customFormat="1" ht="21.75" customHeight="1">
      <c r="B104" s="132"/>
      <c r="C104" s="133" t="s">
        <v>116</v>
      </c>
      <c r="D104" s="133" t="s">
        <v>185</v>
      </c>
      <c r="E104" s="134" t="s">
        <v>669</v>
      </c>
      <c r="F104" s="135" t="s">
        <v>670</v>
      </c>
      <c r="G104" s="136" t="s">
        <v>273</v>
      </c>
      <c r="H104" s="137">
        <v>2.4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127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127</v>
      </c>
      <c r="BM104" s="144" t="s">
        <v>1078</v>
      </c>
    </row>
    <row r="105" spans="2:47" s="1" customFormat="1" ht="19.5">
      <c r="B105" s="33"/>
      <c r="D105" s="146" t="s">
        <v>191</v>
      </c>
      <c r="F105" s="147" t="s">
        <v>672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673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51" s="13" customFormat="1" ht="12">
      <c r="B107" s="159"/>
      <c r="D107" s="146" t="s">
        <v>197</v>
      </c>
      <c r="E107" s="160" t="s">
        <v>3</v>
      </c>
      <c r="F107" s="161" t="s">
        <v>1420</v>
      </c>
      <c r="H107" s="162">
        <v>2.4</v>
      </c>
      <c r="I107" s="163"/>
      <c r="L107" s="159"/>
      <c r="M107" s="164"/>
      <c r="T107" s="165"/>
      <c r="AT107" s="160" t="s">
        <v>197</v>
      </c>
      <c r="AU107" s="160" t="s">
        <v>80</v>
      </c>
      <c r="AV107" s="13" t="s">
        <v>80</v>
      </c>
      <c r="AW107" s="13" t="s">
        <v>31</v>
      </c>
      <c r="AX107" s="13" t="s">
        <v>72</v>
      </c>
      <c r="AY107" s="160" t="s">
        <v>183</v>
      </c>
    </row>
    <row r="108" spans="2:51" s="14" customFormat="1" ht="12">
      <c r="B108" s="166"/>
      <c r="D108" s="146" t="s">
        <v>197</v>
      </c>
      <c r="E108" s="167" t="s">
        <v>3</v>
      </c>
      <c r="F108" s="168" t="s">
        <v>226</v>
      </c>
      <c r="H108" s="169">
        <v>2.4</v>
      </c>
      <c r="I108" s="170"/>
      <c r="L108" s="166"/>
      <c r="M108" s="171"/>
      <c r="T108" s="172"/>
      <c r="AT108" s="167" t="s">
        <v>197</v>
      </c>
      <c r="AU108" s="167" t="s">
        <v>80</v>
      </c>
      <c r="AV108" s="14" t="s">
        <v>127</v>
      </c>
      <c r="AW108" s="14" t="s">
        <v>31</v>
      </c>
      <c r="AX108" s="14" t="s">
        <v>76</v>
      </c>
      <c r="AY108" s="167" t="s">
        <v>183</v>
      </c>
    </row>
    <row r="109" spans="2:65" s="1" customFormat="1" ht="16.5" customHeight="1">
      <c r="B109" s="132"/>
      <c r="C109" s="133" t="s">
        <v>127</v>
      </c>
      <c r="D109" s="133" t="s">
        <v>185</v>
      </c>
      <c r="E109" s="134" t="s">
        <v>682</v>
      </c>
      <c r="F109" s="135" t="s">
        <v>683</v>
      </c>
      <c r="G109" s="136" t="s">
        <v>188</v>
      </c>
      <c r="H109" s="137">
        <v>8</v>
      </c>
      <c r="I109" s="138"/>
      <c r="J109" s="139">
        <f>ROUND(I109*H109,2)</f>
        <v>0</v>
      </c>
      <c r="K109" s="135" t="s">
        <v>189</v>
      </c>
      <c r="L109" s="33"/>
      <c r="M109" s="140" t="s">
        <v>3</v>
      </c>
      <c r="N109" s="141" t="s">
        <v>43</v>
      </c>
      <c r="P109" s="142">
        <f>O109*H109</f>
        <v>0</v>
      </c>
      <c r="Q109" s="142">
        <v>0.00084</v>
      </c>
      <c r="R109" s="142">
        <f>Q109*H109</f>
        <v>0.00672</v>
      </c>
      <c r="S109" s="142">
        <v>0</v>
      </c>
      <c r="T109" s="143">
        <f>S109*H109</f>
        <v>0</v>
      </c>
      <c r="AR109" s="144" t="s">
        <v>127</v>
      </c>
      <c r="AT109" s="144" t="s">
        <v>185</v>
      </c>
      <c r="AU109" s="144" t="s">
        <v>80</v>
      </c>
      <c r="AY109" s="18" t="s">
        <v>183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76</v>
      </c>
      <c r="BK109" s="145">
        <f>ROUND(I109*H109,2)</f>
        <v>0</v>
      </c>
      <c r="BL109" s="18" t="s">
        <v>127</v>
      </c>
      <c r="BM109" s="144" t="s">
        <v>1080</v>
      </c>
    </row>
    <row r="110" spans="2:47" s="1" customFormat="1" ht="12">
      <c r="B110" s="33"/>
      <c r="D110" s="146" t="s">
        <v>191</v>
      </c>
      <c r="F110" s="147" t="s">
        <v>685</v>
      </c>
      <c r="I110" s="148"/>
      <c r="L110" s="33"/>
      <c r="M110" s="149"/>
      <c r="T110" s="54"/>
      <c r="AT110" s="18" t="s">
        <v>191</v>
      </c>
      <c r="AU110" s="18" t="s">
        <v>80</v>
      </c>
    </row>
    <row r="111" spans="2:47" s="1" customFormat="1" ht="12">
      <c r="B111" s="33"/>
      <c r="D111" s="150" t="s">
        <v>193</v>
      </c>
      <c r="F111" s="151" t="s">
        <v>686</v>
      </c>
      <c r="I111" s="148"/>
      <c r="L111" s="33"/>
      <c r="M111" s="149"/>
      <c r="T111" s="54"/>
      <c r="AT111" s="18" t="s">
        <v>193</v>
      </c>
      <c r="AU111" s="18" t="s">
        <v>80</v>
      </c>
    </row>
    <row r="112" spans="2:51" s="13" customFormat="1" ht="12">
      <c r="B112" s="159"/>
      <c r="D112" s="146" t="s">
        <v>197</v>
      </c>
      <c r="E112" s="160" t="s">
        <v>3</v>
      </c>
      <c r="F112" s="161" t="s">
        <v>1421</v>
      </c>
      <c r="H112" s="162">
        <v>8</v>
      </c>
      <c r="I112" s="163"/>
      <c r="L112" s="159"/>
      <c r="M112" s="164"/>
      <c r="T112" s="165"/>
      <c r="AT112" s="160" t="s">
        <v>197</v>
      </c>
      <c r="AU112" s="160" t="s">
        <v>80</v>
      </c>
      <c r="AV112" s="13" t="s">
        <v>80</v>
      </c>
      <c r="AW112" s="13" t="s">
        <v>31</v>
      </c>
      <c r="AX112" s="13" t="s">
        <v>76</v>
      </c>
      <c r="AY112" s="160" t="s">
        <v>183</v>
      </c>
    </row>
    <row r="113" spans="2:65" s="1" customFormat="1" ht="16.5" customHeight="1">
      <c r="B113" s="132"/>
      <c r="C113" s="133" t="s">
        <v>138</v>
      </c>
      <c r="D113" s="133" t="s">
        <v>185</v>
      </c>
      <c r="E113" s="134" t="s">
        <v>688</v>
      </c>
      <c r="F113" s="135" t="s">
        <v>689</v>
      </c>
      <c r="G113" s="136" t="s">
        <v>188</v>
      </c>
      <c r="H113" s="137">
        <v>8</v>
      </c>
      <c r="I113" s="138"/>
      <c r="J113" s="139">
        <f>ROUND(I113*H113,2)</f>
        <v>0</v>
      </c>
      <c r="K113" s="135" t="s">
        <v>189</v>
      </c>
      <c r="L113" s="33"/>
      <c r="M113" s="140" t="s">
        <v>3</v>
      </c>
      <c r="N113" s="141" t="s">
        <v>43</v>
      </c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4" t="s">
        <v>127</v>
      </c>
      <c r="AT113" s="144" t="s">
        <v>185</v>
      </c>
      <c r="AU113" s="144" t="s">
        <v>80</v>
      </c>
      <c r="AY113" s="18" t="s">
        <v>183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8" t="s">
        <v>76</v>
      </c>
      <c r="BK113" s="145">
        <f>ROUND(I113*H113,2)</f>
        <v>0</v>
      </c>
      <c r="BL113" s="18" t="s">
        <v>127</v>
      </c>
      <c r="BM113" s="144" t="s">
        <v>1082</v>
      </c>
    </row>
    <row r="114" spans="2:47" s="1" customFormat="1" ht="19.5">
      <c r="B114" s="33"/>
      <c r="D114" s="146" t="s">
        <v>191</v>
      </c>
      <c r="F114" s="147" t="s">
        <v>691</v>
      </c>
      <c r="I114" s="148"/>
      <c r="L114" s="33"/>
      <c r="M114" s="149"/>
      <c r="T114" s="54"/>
      <c r="AT114" s="18" t="s">
        <v>191</v>
      </c>
      <c r="AU114" s="18" t="s">
        <v>80</v>
      </c>
    </row>
    <row r="115" spans="2:47" s="1" customFormat="1" ht="12">
      <c r="B115" s="33"/>
      <c r="D115" s="150" t="s">
        <v>193</v>
      </c>
      <c r="F115" s="151" t="s">
        <v>692</v>
      </c>
      <c r="I115" s="148"/>
      <c r="L115" s="33"/>
      <c r="M115" s="149"/>
      <c r="T115" s="54"/>
      <c r="AT115" s="18" t="s">
        <v>193</v>
      </c>
      <c r="AU115" s="18" t="s">
        <v>80</v>
      </c>
    </row>
    <row r="116" spans="2:65" s="1" customFormat="1" ht="21.75" customHeight="1">
      <c r="B116" s="132"/>
      <c r="C116" s="133" t="s">
        <v>227</v>
      </c>
      <c r="D116" s="133" t="s">
        <v>185</v>
      </c>
      <c r="E116" s="134" t="s">
        <v>280</v>
      </c>
      <c r="F116" s="135" t="s">
        <v>281</v>
      </c>
      <c r="G116" s="136" t="s">
        <v>273</v>
      </c>
      <c r="H116" s="137">
        <v>48.092</v>
      </c>
      <c r="I116" s="138"/>
      <c r="J116" s="139">
        <f>ROUND(I116*H116,2)</f>
        <v>0</v>
      </c>
      <c r="K116" s="135" t="s">
        <v>189</v>
      </c>
      <c r="L116" s="33"/>
      <c r="M116" s="140" t="s">
        <v>3</v>
      </c>
      <c r="N116" s="141" t="s">
        <v>43</v>
      </c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44" t="s">
        <v>127</v>
      </c>
      <c r="AT116" s="144" t="s">
        <v>185</v>
      </c>
      <c r="AU116" s="144" t="s">
        <v>80</v>
      </c>
      <c r="AY116" s="18" t="s">
        <v>183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76</v>
      </c>
      <c r="BK116" s="145">
        <f>ROUND(I116*H116,2)</f>
        <v>0</v>
      </c>
      <c r="BL116" s="18" t="s">
        <v>127</v>
      </c>
      <c r="BM116" s="144" t="s">
        <v>1083</v>
      </c>
    </row>
    <row r="117" spans="2:47" s="1" customFormat="1" ht="19.5">
      <c r="B117" s="33"/>
      <c r="D117" s="146" t="s">
        <v>191</v>
      </c>
      <c r="F117" s="147" t="s">
        <v>283</v>
      </c>
      <c r="I117" s="148"/>
      <c r="L117" s="33"/>
      <c r="M117" s="149"/>
      <c r="T117" s="54"/>
      <c r="AT117" s="18" t="s">
        <v>191</v>
      </c>
      <c r="AU117" s="18" t="s">
        <v>80</v>
      </c>
    </row>
    <row r="118" spans="2:47" s="1" customFormat="1" ht="12">
      <c r="B118" s="33"/>
      <c r="D118" s="150" t="s">
        <v>193</v>
      </c>
      <c r="F118" s="151" t="s">
        <v>284</v>
      </c>
      <c r="I118" s="148"/>
      <c r="L118" s="33"/>
      <c r="M118" s="149"/>
      <c r="T118" s="54"/>
      <c r="AT118" s="18" t="s">
        <v>193</v>
      </c>
      <c r="AU118" s="18" t="s">
        <v>80</v>
      </c>
    </row>
    <row r="119" spans="2:65" s="1" customFormat="1" ht="24.2" customHeight="1">
      <c r="B119" s="132"/>
      <c r="C119" s="133" t="s">
        <v>235</v>
      </c>
      <c r="D119" s="133" t="s">
        <v>185</v>
      </c>
      <c r="E119" s="134" t="s">
        <v>286</v>
      </c>
      <c r="F119" s="135" t="s">
        <v>287</v>
      </c>
      <c r="G119" s="136" t="s">
        <v>273</v>
      </c>
      <c r="H119" s="137">
        <v>240.46</v>
      </c>
      <c r="I119" s="138"/>
      <c r="J119" s="139">
        <f>ROUND(I119*H119,2)</f>
        <v>0</v>
      </c>
      <c r="K119" s="135" t="s">
        <v>189</v>
      </c>
      <c r="L119" s="33"/>
      <c r="M119" s="140" t="s">
        <v>3</v>
      </c>
      <c r="N119" s="141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127</v>
      </c>
      <c r="AT119" s="144" t="s">
        <v>185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127</v>
      </c>
      <c r="BM119" s="144" t="s">
        <v>1084</v>
      </c>
    </row>
    <row r="120" spans="2:47" s="1" customFormat="1" ht="19.5">
      <c r="B120" s="33"/>
      <c r="D120" s="146" t="s">
        <v>191</v>
      </c>
      <c r="F120" s="147" t="s">
        <v>289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2">
      <c r="B121" s="33"/>
      <c r="D121" s="150" t="s">
        <v>193</v>
      </c>
      <c r="F121" s="151" t="s">
        <v>290</v>
      </c>
      <c r="I121" s="148"/>
      <c r="L121" s="33"/>
      <c r="M121" s="149"/>
      <c r="T121" s="54"/>
      <c r="AT121" s="18" t="s">
        <v>193</v>
      </c>
      <c r="AU121" s="18" t="s">
        <v>80</v>
      </c>
    </row>
    <row r="122" spans="2:51" s="13" customFormat="1" ht="12">
      <c r="B122" s="159"/>
      <c r="D122" s="146" t="s">
        <v>197</v>
      </c>
      <c r="F122" s="161" t="s">
        <v>1422</v>
      </c>
      <c r="H122" s="162">
        <v>240.46</v>
      </c>
      <c r="I122" s="163"/>
      <c r="L122" s="159"/>
      <c r="M122" s="164"/>
      <c r="T122" s="165"/>
      <c r="AT122" s="160" t="s">
        <v>197</v>
      </c>
      <c r="AU122" s="160" t="s">
        <v>80</v>
      </c>
      <c r="AV122" s="13" t="s">
        <v>80</v>
      </c>
      <c r="AW122" s="13" t="s">
        <v>4</v>
      </c>
      <c r="AX122" s="13" t="s">
        <v>76</v>
      </c>
      <c r="AY122" s="160" t="s">
        <v>183</v>
      </c>
    </row>
    <row r="123" spans="2:65" s="1" customFormat="1" ht="16.5" customHeight="1">
      <c r="B123" s="132"/>
      <c r="C123" s="133" t="s">
        <v>245</v>
      </c>
      <c r="D123" s="133" t="s">
        <v>185</v>
      </c>
      <c r="E123" s="134" t="s">
        <v>293</v>
      </c>
      <c r="F123" s="135" t="s">
        <v>294</v>
      </c>
      <c r="G123" s="136" t="s">
        <v>295</v>
      </c>
      <c r="H123" s="137">
        <v>86.566</v>
      </c>
      <c r="I123" s="138"/>
      <c r="J123" s="139">
        <f>ROUND(I123*H123,2)</f>
        <v>0</v>
      </c>
      <c r="K123" s="135" t="s">
        <v>189</v>
      </c>
      <c r="L123" s="33"/>
      <c r="M123" s="140" t="s">
        <v>3</v>
      </c>
      <c r="N123" s="141" t="s">
        <v>43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127</v>
      </c>
      <c r="AT123" s="144" t="s">
        <v>185</v>
      </c>
      <c r="AU123" s="144" t="s">
        <v>80</v>
      </c>
      <c r="AY123" s="18" t="s">
        <v>183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76</v>
      </c>
      <c r="BK123" s="145">
        <f>ROUND(I123*H123,2)</f>
        <v>0</v>
      </c>
      <c r="BL123" s="18" t="s">
        <v>127</v>
      </c>
      <c r="BM123" s="144" t="s">
        <v>1086</v>
      </c>
    </row>
    <row r="124" spans="2:47" s="1" customFormat="1" ht="19.5">
      <c r="B124" s="33"/>
      <c r="D124" s="146" t="s">
        <v>191</v>
      </c>
      <c r="F124" s="147" t="s">
        <v>297</v>
      </c>
      <c r="I124" s="148"/>
      <c r="L124" s="33"/>
      <c r="M124" s="149"/>
      <c r="T124" s="54"/>
      <c r="AT124" s="18" t="s">
        <v>191</v>
      </c>
      <c r="AU124" s="18" t="s">
        <v>80</v>
      </c>
    </row>
    <row r="125" spans="2:47" s="1" customFormat="1" ht="12">
      <c r="B125" s="33"/>
      <c r="D125" s="150" t="s">
        <v>193</v>
      </c>
      <c r="F125" s="151" t="s">
        <v>298</v>
      </c>
      <c r="I125" s="148"/>
      <c r="L125" s="33"/>
      <c r="M125" s="149"/>
      <c r="T125" s="54"/>
      <c r="AT125" s="18" t="s">
        <v>193</v>
      </c>
      <c r="AU125" s="18" t="s">
        <v>80</v>
      </c>
    </row>
    <row r="126" spans="2:51" s="13" customFormat="1" ht="12">
      <c r="B126" s="159"/>
      <c r="D126" s="146" t="s">
        <v>197</v>
      </c>
      <c r="F126" s="161" t="s">
        <v>1423</v>
      </c>
      <c r="H126" s="162">
        <v>86.566</v>
      </c>
      <c r="I126" s="163"/>
      <c r="L126" s="159"/>
      <c r="M126" s="164"/>
      <c r="T126" s="165"/>
      <c r="AT126" s="160" t="s">
        <v>197</v>
      </c>
      <c r="AU126" s="160" t="s">
        <v>80</v>
      </c>
      <c r="AV126" s="13" t="s">
        <v>80</v>
      </c>
      <c r="AW126" s="13" t="s">
        <v>4</v>
      </c>
      <c r="AX126" s="13" t="s">
        <v>76</v>
      </c>
      <c r="AY126" s="160" t="s">
        <v>183</v>
      </c>
    </row>
    <row r="127" spans="2:65" s="1" customFormat="1" ht="16.5" customHeight="1">
      <c r="B127" s="132"/>
      <c r="C127" s="133" t="s">
        <v>254</v>
      </c>
      <c r="D127" s="133" t="s">
        <v>185</v>
      </c>
      <c r="E127" s="134" t="s">
        <v>300</v>
      </c>
      <c r="F127" s="135" t="s">
        <v>301</v>
      </c>
      <c r="G127" s="136" t="s">
        <v>273</v>
      </c>
      <c r="H127" s="137">
        <v>48.092</v>
      </c>
      <c r="I127" s="138"/>
      <c r="J127" s="139">
        <f>ROUND(I127*H127,2)</f>
        <v>0</v>
      </c>
      <c r="K127" s="135" t="s">
        <v>189</v>
      </c>
      <c r="L127" s="33"/>
      <c r="M127" s="140" t="s">
        <v>3</v>
      </c>
      <c r="N127" s="141" t="s">
        <v>43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127</v>
      </c>
      <c r="AT127" s="144" t="s">
        <v>185</v>
      </c>
      <c r="AU127" s="144" t="s">
        <v>80</v>
      </c>
      <c r="AY127" s="18" t="s">
        <v>183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76</v>
      </c>
      <c r="BK127" s="145">
        <f>ROUND(I127*H127,2)</f>
        <v>0</v>
      </c>
      <c r="BL127" s="18" t="s">
        <v>127</v>
      </c>
      <c r="BM127" s="144" t="s">
        <v>1088</v>
      </c>
    </row>
    <row r="128" spans="2:47" s="1" customFormat="1" ht="12">
      <c r="B128" s="33"/>
      <c r="D128" s="146" t="s">
        <v>191</v>
      </c>
      <c r="F128" s="147" t="s">
        <v>303</v>
      </c>
      <c r="I128" s="148"/>
      <c r="L128" s="33"/>
      <c r="M128" s="149"/>
      <c r="T128" s="54"/>
      <c r="AT128" s="18" t="s">
        <v>191</v>
      </c>
      <c r="AU128" s="18" t="s">
        <v>80</v>
      </c>
    </row>
    <row r="129" spans="2:47" s="1" customFormat="1" ht="12">
      <c r="B129" s="33"/>
      <c r="D129" s="150" t="s">
        <v>193</v>
      </c>
      <c r="F129" s="151" t="s">
        <v>304</v>
      </c>
      <c r="I129" s="148"/>
      <c r="L129" s="33"/>
      <c r="M129" s="149"/>
      <c r="T129" s="54"/>
      <c r="AT129" s="18" t="s">
        <v>193</v>
      </c>
      <c r="AU129" s="18" t="s">
        <v>80</v>
      </c>
    </row>
    <row r="130" spans="2:51" s="13" customFormat="1" ht="12">
      <c r="B130" s="159"/>
      <c r="D130" s="146" t="s">
        <v>197</v>
      </c>
      <c r="E130" s="160" t="s">
        <v>3</v>
      </c>
      <c r="F130" s="161" t="s">
        <v>1424</v>
      </c>
      <c r="H130" s="162">
        <v>5.238</v>
      </c>
      <c r="I130" s="163"/>
      <c r="L130" s="159"/>
      <c r="M130" s="164"/>
      <c r="T130" s="165"/>
      <c r="AT130" s="160" t="s">
        <v>197</v>
      </c>
      <c r="AU130" s="160" t="s">
        <v>80</v>
      </c>
      <c r="AV130" s="13" t="s">
        <v>80</v>
      </c>
      <c r="AW130" s="13" t="s">
        <v>31</v>
      </c>
      <c r="AX130" s="13" t="s">
        <v>72</v>
      </c>
      <c r="AY130" s="160" t="s">
        <v>183</v>
      </c>
    </row>
    <row r="131" spans="2:51" s="13" customFormat="1" ht="12">
      <c r="B131" s="159"/>
      <c r="D131" s="146" t="s">
        <v>197</v>
      </c>
      <c r="E131" s="160" t="s">
        <v>3</v>
      </c>
      <c r="F131" s="161" t="s">
        <v>1425</v>
      </c>
      <c r="H131" s="162">
        <v>1.104</v>
      </c>
      <c r="I131" s="163"/>
      <c r="L131" s="159"/>
      <c r="M131" s="164"/>
      <c r="T131" s="165"/>
      <c r="AT131" s="160" t="s">
        <v>197</v>
      </c>
      <c r="AU131" s="160" t="s">
        <v>80</v>
      </c>
      <c r="AV131" s="13" t="s">
        <v>80</v>
      </c>
      <c r="AW131" s="13" t="s">
        <v>31</v>
      </c>
      <c r="AX131" s="13" t="s">
        <v>72</v>
      </c>
      <c r="AY131" s="160" t="s">
        <v>183</v>
      </c>
    </row>
    <row r="132" spans="2:51" s="13" customFormat="1" ht="12">
      <c r="B132" s="159"/>
      <c r="D132" s="146" t="s">
        <v>197</v>
      </c>
      <c r="E132" s="160" t="s">
        <v>3</v>
      </c>
      <c r="F132" s="161" t="s">
        <v>1426</v>
      </c>
      <c r="H132" s="162">
        <v>41.75</v>
      </c>
      <c r="I132" s="163"/>
      <c r="L132" s="159"/>
      <c r="M132" s="164"/>
      <c r="T132" s="165"/>
      <c r="AT132" s="160" t="s">
        <v>197</v>
      </c>
      <c r="AU132" s="160" t="s">
        <v>80</v>
      </c>
      <c r="AV132" s="13" t="s">
        <v>80</v>
      </c>
      <c r="AW132" s="13" t="s">
        <v>31</v>
      </c>
      <c r="AX132" s="13" t="s">
        <v>72</v>
      </c>
      <c r="AY132" s="160" t="s">
        <v>183</v>
      </c>
    </row>
    <row r="133" spans="2:51" s="14" customFormat="1" ht="12">
      <c r="B133" s="166"/>
      <c r="D133" s="146" t="s">
        <v>197</v>
      </c>
      <c r="E133" s="167" t="s">
        <v>3</v>
      </c>
      <c r="F133" s="168" t="s">
        <v>226</v>
      </c>
      <c r="H133" s="169">
        <v>48.092</v>
      </c>
      <c r="I133" s="170"/>
      <c r="L133" s="166"/>
      <c r="M133" s="171"/>
      <c r="T133" s="172"/>
      <c r="AT133" s="167" t="s">
        <v>197</v>
      </c>
      <c r="AU133" s="167" t="s">
        <v>80</v>
      </c>
      <c r="AV133" s="14" t="s">
        <v>127</v>
      </c>
      <c r="AW133" s="14" t="s">
        <v>31</v>
      </c>
      <c r="AX133" s="14" t="s">
        <v>76</v>
      </c>
      <c r="AY133" s="167" t="s">
        <v>183</v>
      </c>
    </row>
    <row r="134" spans="2:65" s="1" customFormat="1" ht="16.5" customHeight="1">
      <c r="B134" s="132"/>
      <c r="C134" s="133" t="s">
        <v>262</v>
      </c>
      <c r="D134" s="133" t="s">
        <v>185</v>
      </c>
      <c r="E134" s="134" t="s">
        <v>700</v>
      </c>
      <c r="F134" s="135" t="s">
        <v>701</v>
      </c>
      <c r="G134" s="136" t="s">
        <v>273</v>
      </c>
      <c r="H134" s="137">
        <v>4.415</v>
      </c>
      <c r="I134" s="138"/>
      <c r="J134" s="139">
        <f>ROUND(I134*H134,2)</f>
        <v>0</v>
      </c>
      <c r="K134" s="135" t="s">
        <v>189</v>
      </c>
      <c r="L134" s="33"/>
      <c r="M134" s="140" t="s">
        <v>3</v>
      </c>
      <c r="N134" s="141" t="s">
        <v>43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127</v>
      </c>
      <c r="AT134" s="144" t="s">
        <v>185</v>
      </c>
      <c r="AU134" s="144" t="s">
        <v>80</v>
      </c>
      <c r="AY134" s="18" t="s">
        <v>183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8" t="s">
        <v>76</v>
      </c>
      <c r="BK134" s="145">
        <f>ROUND(I134*H134,2)</f>
        <v>0</v>
      </c>
      <c r="BL134" s="18" t="s">
        <v>127</v>
      </c>
      <c r="BM134" s="144" t="s">
        <v>1090</v>
      </c>
    </row>
    <row r="135" spans="2:47" s="1" customFormat="1" ht="19.5">
      <c r="B135" s="33"/>
      <c r="D135" s="146" t="s">
        <v>191</v>
      </c>
      <c r="F135" s="147" t="s">
        <v>703</v>
      </c>
      <c r="I135" s="148"/>
      <c r="L135" s="33"/>
      <c r="M135" s="149"/>
      <c r="T135" s="54"/>
      <c r="AT135" s="18" t="s">
        <v>191</v>
      </c>
      <c r="AU135" s="18" t="s">
        <v>80</v>
      </c>
    </row>
    <row r="136" spans="2:47" s="1" customFormat="1" ht="12">
      <c r="B136" s="33"/>
      <c r="D136" s="150" t="s">
        <v>193</v>
      </c>
      <c r="F136" s="151" t="s">
        <v>704</v>
      </c>
      <c r="I136" s="148"/>
      <c r="L136" s="33"/>
      <c r="M136" s="149"/>
      <c r="T136" s="54"/>
      <c r="AT136" s="18" t="s">
        <v>193</v>
      </c>
      <c r="AU136" s="18" t="s">
        <v>80</v>
      </c>
    </row>
    <row r="137" spans="2:51" s="13" customFormat="1" ht="12">
      <c r="B137" s="159"/>
      <c r="D137" s="146" t="s">
        <v>197</v>
      </c>
      <c r="E137" s="160" t="s">
        <v>3</v>
      </c>
      <c r="F137" s="161" t="s">
        <v>1427</v>
      </c>
      <c r="H137" s="162">
        <v>52.507</v>
      </c>
      <c r="I137" s="163"/>
      <c r="L137" s="159"/>
      <c r="M137" s="164"/>
      <c r="T137" s="165"/>
      <c r="AT137" s="160" t="s">
        <v>197</v>
      </c>
      <c r="AU137" s="160" t="s">
        <v>80</v>
      </c>
      <c r="AV137" s="13" t="s">
        <v>80</v>
      </c>
      <c r="AW137" s="13" t="s">
        <v>31</v>
      </c>
      <c r="AX137" s="13" t="s">
        <v>72</v>
      </c>
      <c r="AY137" s="160" t="s">
        <v>183</v>
      </c>
    </row>
    <row r="138" spans="2:51" s="13" customFormat="1" ht="12">
      <c r="B138" s="159"/>
      <c r="D138" s="146" t="s">
        <v>197</v>
      </c>
      <c r="E138" s="160" t="s">
        <v>3</v>
      </c>
      <c r="F138" s="161" t="s">
        <v>1428</v>
      </c>
      <c r="H138" s="162">
        <v>-48.092</v>
      </c>
      <c r="I138" s="163"/>
      <c r="L138" s="159"/>
      <c r="M138" s="164"/>
      <c r="T138" s="165"/>
      <c r="AT138" s="160" t="s">
        <v>197</v>
      </c>
      <c r="AU138" s="160" t="s">
        <v>80</v>
      </c>
      <c r="AV138" s="13" t="s">
        <v>80</v>
      </c>
      <c r="AW138" s="13" t="s">
        <v>31</v>
      </c>
      <c r="AX138" s="13" t="s">
        <v>72</v>
      </c>
      <c r="AY138" s="160" t="s">
        <v>183</v>
      </c>
    </row>
    <row r="139" spans="2:51" s="14" customFormat="1" ht="12">
      <c r="B139" s="166"/>
      <c r="D139" s="146" t="s">
        <v>197</v>
      </c>
      <c r="E139" s="167" t="s">
        <v>3</v>
      </c>
      <c r="F139" s="168" t="s">
        <v>226</v>
      </c>
      <c r="H139" s="169">
        <v>4.414999999999999</v>
      </c>
      <c r="I139" s="170"/>
      <c r="L139" s="166"/>
      <c r="M139" s="171"/>
      <c r="T139" s="172"/>
      <c r="AT139" s="167" t="s">
        <v>197</v>
      </c>
      <c r="AU139" s="167" t="s">
        <v>80</v>
      </c>
      <c r="AV139" s="14" t="s">
        <v>127</v>
      </c>
      <c r="AW139" s="14" t="s">
        <v>31</v>
      </c>
      <c r="AX139" s="14" t="s">
        <v>76</v>
      </c>
      <c r="AY139" s="167" t="s">
        <v>183</v>
      </c>
    </row>
    <row r="140" spans="2:65" s="1" customFormat="1" ht="16.5" customHeight="1">
      <c r="B140" s="132"/>
      <c r="C140" s="133" t="s">
        <v>270</v>
      </c>
      <c r="D140" s="133" t="s">
        <v>185</v>
      </c>
      <c r="E140" s="134" t="s">
        <v>706</v>
      </c>
      <c r="F140" s="135" t="s">
        <v>707</v>
      </c>
      <c r="G140" s="136" t="s">
        <v>273</v>
      </c>
      <c r="H140" s="137">
        <v>1.104</v>
      </c>
      <c r="I140" s="138"/>
      <c r="J140" s="139">
        <f>ROUND(I140*H140,2)</f>
        <v>0</v>
      </c>
      <c r="K140" s="135" t="s">
        <v>189</v>
      </c>
      <c r="L140" s="33"/>
      <c r="M140" s="140" t="s">
        <v>3</v>
      </c>
      <c r="N140" s="141" t="s">
        <v>43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127</v>
      </c>
      <c r="AT140" s="144" t="s">
        <v>185</v>
      </c>
      <c r="AU140" s="144" t="s">
        <v>80</v>
      </c>
      <c r="AY140" s="18" t="s">
        <v>183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8" t="s">
        <v>76</v>
      </c>
      <c r="BK140" s="145">
        <f>ROUND(I140*H140,2)</f>
        <v>0</v>
      </c>
      <c r="BL140" s="18" t="s">
        <v>127</v>
      </c>
      <c r="BM140" s="144" t="s">
        <v>1092</v>
      </c>
    </row>
    <row r="141" spans="2:47" s="1" customFormat="1" ht="19.5">
      <c r="B141" s="33"/>
      <c r="D141" s="146" t="s">
        <v>191</v>
      </c>
      <c r="F141" s="147" t="s">
        <v>709</v>
      </c>
      <c r="I141" s="148"/>
      <c r="L141" s="33"/>
      <c r="M141" s="149"/>
      <c r="T141" s="54"/>
      <c r="AT141" s="18" t="s">
        <v>191</v>
      </c>
      <c r="AU141" s="18" t="s">
        <v>80</v>
      </c>
    </row>
    <row r="142" spans="2:47" s="1" customFormat="1" ht="12">
      <c r="B142" s="33"/>
      <c r="D142" s="150" t="s">
        <v>193</v>
      </c>
      <c r="F142" s="151" t="s">
        <v>710</v>
      </c>
      <c r="I142" s="148"/>
      <c r="L142" s="33"/>
      <c r="M142" s="149"/>
      <c r="T142" s="54"/>
      <c r="AT142" s="18" t="s">
        <v>193</v>
      </c>
      <c r="AU142" s="18" t="s">
        <v>80</v>
      </c>
    </row>
    <row r="143" spans="2:51" s="13" customFormat="1" ht="12">
      <c r="B143" s="159"/>
      <c r="D143" s="146" t="s">
        <v>197</v>
      </c>
      <c r="E143" s="160" t="s">
        <v>3</v>
      </c>
      <c r="F143" s="161" t="s">
        <v>1429</v>
      </c>
      <c r="H143" s="162">
        <v>1.104</v>
      </c>
      <c r="I143" s="163"/>
      <c r="L143" s="159"/>
      <c r="M143" s="164"/>
      <c r="T143" s="165"/>
      <c r="AT143" s="160" t="s">
        <v>197</v>
      </c>
      <c r="AU143" s="160" t="s">
        <v>80</v>
      </c>
      <c r="AV143" s="13" t="s">
        <v>80</v>
      </c>
      <c r="AW143" s="13" t="s">
        <v>31</v>
      </c>
      <c r="AX143" s="13" t="s">
        <v>76</v>
      </c>
      <c r="AY143" s="160" t="s">
        <v>183</v>
      </c>
    </row>
    <row r="144" spans="2:65" s="1" customFormat="1" ht="16.5" customHeight="1">
      <c r="B144" s="132"/>
      <c r="C144" s="173" t="s">
        <v>279</v>
      </c>
      <c r="D144" s="173" t="s">
        <v>312</v>
      </c>
      <c r="E144" s="174" t="s">
        <v>712</v>
      </c>
      <c r="F144" s="175" t="s">
        <v>713</v>
      </c>
      <c r="G144" s="176" t="s">
        <v>295</v>
      </c>
      <c r="H144" s="177">
        <v>2.208</v>
      </c>
      <c r="I144" s="178"/>
      <c r="J144" s="179">
        <f>ROUND(I144*H144,2)</f>
        <v>0</v>
      </c>
      <c r="K144" s="175" t="s">
        <v>189</v>
      </c>
      <c r="L144" s="180"/>
      <c r="M144" s="181" t="s">
        <v>3</v>
      </c>
      <c r="N144" s="182" t="s">
        <v>43</v>
      </c>
      <c r="P144" s="142">
        <f>O144*H144</f>
        <v>0</v>
      </c>
      <c r="Q144" s="142">
        <v>1</v>
      </c>
      <c r="R144" s="142">
        <f>Q144*H144</f>
        <v>2.208</v>
      </c>
      <c r="S144" s="142">
        <v>0</v>
      </c>
      <c r="T144" s="143">
        <f>S144*H144</f>
        <v>0</v>
      </c>
      <c r="AR144" s="144" t="s">
        <v>245</v>
      </c>
      <c r="AT144" s="144" t="s">
        <v>312</v>
      </c>
      <c r="AU144" s="144" t="s">
        <v>80</v>
      </c>
      <c r="AY144" s="18" t="s">
        <v>183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76</v>
      </c>
      <c r="BK144" s="145">
        <f>ROUND(I144*H144,2)</f>
        <v>0</v>
      </c>
      <c r="BL144" s="18" t="s">
        <v>127</v>
      </c>
      <c r="BM144" s="144" t="s">
        <v>1094</v>
      </c>
    </row>
    <row r="145" spans="2:47" s="1" customFormat="1" ht="12">
      <c r="B145" s="33"/>
      <c r="D145" s="146" t="s">
        <v>191</v>
      </c>
      <c r="F145" s="147" t="s">
        <v>713</v>
      </c>
      <c r="I145" s="148"/>
      <c r="L145" s="33"/>
      <c r="M145" s="149"/>
      <c r="T145" s="54"/>
      <c r="AT145" s="18" t="s">
        <v>191</v>
      </c>
      <c r="AU145" s="18" t="s">
        <v>80</v>
      </c>
    </row>
    <row r="146" spans="2:51" s="13" customFormat="1" ht="12">
      <c r="B146" s="159"/>
      <c r="D146" s="146" t="s">
        <v>197</v>
      </c>
      <c r="F146" s="161" t="s">
        <v>1430</v>
      </c>
      <c r="H146" s="162">
        <v>2.208</v>
      </c>
      <c r="I146" s="163"/>
      <c r="L146" s="159"/>
      <c r="M146" s="164"/>
      <c r="T146" s="165"/>
      <c r="AT146" s="160" t="s">
        <v>197</v>
      </c>
      <c r="AU146" s="160" t="s">
        <v>80</v>
      </c>
      <c r="AV146" s="13" t="s">
        <v>80</v>
      </c>
      <c r="AW146" s="13" t="s">
        <v>4</v>
      </c>
      <c r="AX146" s="13" t="s">
        <v>76</v>
      </c>
      <c r="AY146" s="160" t="s">
        <v>183</v>
      </c>
    </row>
    <row r="147" spans="2:63" s="11" customFormat="1" ht="22.9" customHeight="1">
      <c r="B147" s="120"/>
      <c r="D147" s="121" t="s">
        <v>71</v>
      </c>
      <c r="E147" s="130" t="s">
        <v>80</v>
      </c>
      <c r="F147" s="130" t="s">
        <v>1305</v>
      </c>
      <c r="I147" s="123"/>
      <c r="J147" s="131">
        <f>BK147</f>
        <v>0</v>
      </c>
      <c r="L147" s="120"/>
      <c r="M147" s="125"/>
      <c r="P147" s="126">
        <f>SUM(P148:P170)</f>
        <v>0</v>
      </c>
      <c r="R147" s="126">
        <f>SUM(R148:R170)</f>
        <v>132.0434424</v>
      </c>
      <c r="T147" s="127">
        <f>SUM(T148:T170)</f>
        <v>0</v>
      </c>
      <c r="AR147" s="121" t="s">
        <v>76</v>
      </c>
      <c r="AT147" s="128" t="s">
        <v>71</v>
      </c>
      <c r="AU147" s="128" t="s">
        <v>76</v>
      </c>
      <c r="AY147" s="121" t="s">
        <v>183</v>
      </c>
      <c r="BK147" s="129">
        <f>SUM(BK148:BK170)</f>
        <v>0</v>
      </c>
    </row>
    <row r="148" spans="2:65" s="1" customFormat="1" ht="16.5" customHeight="1">
      <c r="B148" s="132"/>
      <c r="C148" s="133" t="s">
        <v>285</v>
      </c>
      <c r="D148" s="133" t="s">
        <v>185</v>
      </c>
      <c r="E148" s="134" t="s">
        <v>1431</v>
      </c>
      <c r="F148" s="135" t="s">
        <v>1432</v>
      </c>
      <c r="G148" s="136" t="s">
        <v>273</v>
      </c>
      <c r="H148" s="137">
        <v>41.75</v>
      </c>
      <c r="I148" s="138"/>
      <c r="J148" s="139">
        <f>ROUND(I148*H148,2)</f>
        <v>0</v>
      </c>
      <c r="K148" s="135" t="s">
        <v>189</v>
      </c>
      <c r="L148" s="33"/>
      <c r="M148" s="140" t="s">
        <v>3</v>
      </c>
      <c r="N148" s="141" t="s">
        <v>43</v>
      </c>
      <c r="P148" s="142">
        <f>O148*H148</f>
        <v>0</v>
      </c>
      <c r="Q148" s="142">
        <v>1.63</v>
      </c>
      <c r="R148" s="142">
        <f>Q148*H148</f>
        <v>68.0525</v>
      </c>
      <c r="S148" s="142">
        <v>0</v>
      </c>
      <c r="T148" s="143">
        <f>S148*H148</f>
        <v>0</v>
      </c>
      <c r="AR148" s="144" t="s">
        <v>127</v>
      </c>
      <c r="AT148" s="144" t="s">
        <v>185</v>
      </c>
      <c r="AU148" s="144" t="s">
        <v>80</v>
      </c>
      <c r="AY148" s="18" t="s">
        <v>183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8" t="s">
        <v>76</v>
      </c>
      <c r="BK148" s="145">
        <f>ROUND(I148*H148,2)</f>
        <v>0</v>
      </c>
      <c r="BL148" s="18" t="s">
        <v>127</v>
      </c>
      <c r="BM148" s="144" t="s">
        <v>1433</v>
      </c>
    </row>
    <row r="149" spans="2:47" s="1" customFormat="1" ht="19.5">
      <c r="B149" s="33"/>
      <c r="D149" s="146" t="s">
        <v>191</v>
      </c>
      <c r="F149" s="147" t="s">
        <v>1434</v>
      </c>
      <c r="I149" s="148"/>
      <c r="L149" s="33"/>
      <c r="M149" s="149"/>
      <c r="T149" s="54"/>
      <c r="AT149" s="18" t="s">
        <v>191</v>
      </c>
      <c r="AU149" s="18" t="s">
        <v>80</v>
      </c>
    </row>
    <row r="150" spans="2:47" s="1" customFormat="1" ht="12">
      <c r="B150" s="33"/>
      <c r="D150" s="150" t="s">
        <v>193</v>
      </c>
      <c r="F150" s="151" t="s">
        <v>1435</v>
      </c>
      <c r="I150" s="148"/>
      <c r="L150" s="33"/>
      <c r="M150" s="149"/>
      <c r="T150" s="54"/>
      <c r="AT150" s="18" t="s">
        <v>193</v>
      </c>
      <c r="AU150" s="18" t="s">
        <v>80</v>
      </c>
    </row>
    <row r="151" spans="2:47" s="1" customFormat="1" ht="19.5">
      <c r="B151" s="33"/>
      <c r="D151" s="146" t="s">
        <v>195</v>
      </c>
      <c r="F151" s="152" t="s">
        <v>1436</v>
      </c>
      <c r="I151" s="148"/>
      <c r="L151" s="33"/>
      <c r="M151" s="149"/>
      <c r="T151" s="54"/>
      <c r="AT151" s="18" t="s">
        <v>195</v>
      </c>
      <c r="AU151" s="18" t="s">
        <v>80</v>
      </c>
    </row>
    <row r="152" spans="2:51" s="12" customFormat="1" ht="12">
      <c r="B152" s="153"/>
      <c r="D152" s="146" t="s">
        <v>197</v>
      </c>
      <c r="E152" s="154" t="s">
        <v>3</v>
      </c>
      <c r="F152" s="155" t="s">
        <v>1437</v>
      </c>
      <c r="H152" s="154" t="s">
        <v>3</v>
      </c>
      <c r="I152" s="156"/>
      <c r="L152" s="153"/>
      <c r="M152" s="157"/>
      <c r="T152" s="158"/>
      <c r="AT152" s="154" t="s">
        <v>197</v>
      </c>
      <c r="AU152" s="154" t="s">
        <v>80</v>
      </c>
      <c r="AV152" s="12" t="s">
        <v>76</v>
      </c>
      <c r="AW152" s="12" t="s">
        <v>31</v>
      </c>
      <c r="AX152" s="12" t="s">
        <v>72</v>
      </c>
      <c r="AY152" s="154" t="s">
        <v>183</v>
      </c>
    </row>
    <row r="153" spans="2:51" s="13" customFormat="1" ht="12">
      <c r="B153" s="159"/>
      <c r="D153" s="146" t="s">
        <v>197</v>
      </c>
      <c r="E153" s="160" t="s">
        <v>3</v>
      </c>
      <c r="F153" s="161" t="s">
        <v>423</v>
      </c>
      <c r="H153" s="162">
        <v>35</v>
      </c>
      <c r="I153" s="163"/>
      <c r="L153" s="159"/>
      <c r="M153" s="164"/>
      <c r="T153" s="165"/>
      <c r="AT153" s="160" t="s">
        <v>197</v>
      </c>
      <c r="AU153" s="160" t="s">
        <v>80</v>
      </c>
      <c r="AV153" s="13" t="s">
        <v>80</v>
      </c>
      <c r="AW153" s="13" t="s">
        <v>31</v>
      </c>
      <c r="AX153" s="13" t="s">
        <v>72</v>
      </c>
      <c r="AY153" s="160" t="s">
        <v>183</v>
      </c>
    </row>
    <row r="154" spans="2:51" s="12" customFormat="1" ht="12">
      <c r="B154" s="153"/>
      <c r="D154" s="146" t="s">
        <v>197</v>
      </c>
      <c r="E154" s="154" t="s">
        <v>3</v>
      </c>
      <c r="F154" s="155" t="s">
        <v>1438</v>
      </c>
      <c r="H154" s="154" t="s">
        <v>3</v>
      </c>
      <c r="I154" s="156"/>
      <c r="L154" s="153"/>
      <c r="M154" s="157"/>
      <c r="T154" s="158"/>
      <c r="AT154" s="154" t="s">
        <v>197</v>
      </c>
      <c r="AU154" s="154" t="s">
        <v>80</v>
      </c>
      <c r="AV154" s="12" t="s">
        <v>76</v>
      </c>
      <c r="AW154" s="12" t="s">
        <v>31</v>
      </c>
      <c r="AX154" s="12" t="s">
        <v>72</v>
      </c>
      <c r="AY154" s="154" t="s">
        <v>183</v>
      </c>
    </row>
    <row r="155" spans="2:51" s="13" customFormat="1" ht="12">
      <c r="B155" s="159"/>
      <c r="D155" s="146" t="s">
        <v>197</v>
      </c>
      <c r="E155" s="160" t="s">
        <v>3</v>
      </c>
      <c r="F155" s="161" t="s">
        <v>1439</v>
      </c>
      <c r="H155" s="162">
        <v>6.75</v>
      </c>
      <c r="I155" s="163"/>
      <c r="L155" s="159"/>
      <c r="M155" s="164"/>
      <c r="T155" s="165"/>
      <c r="AT155" s="160" t="s">
        <v>197</v>
      </c>
      <c r="AU155" s="160" t="s">
        <v>80</v>
      </c>
      <c r="AV155" s="13" t="s">
        <v>80</v>
      </c>
      <c r="AW155" s="13" t="s">
        <v>31</v>
      </c>
      <c r="AX155" s="13" t="s">
        <v>72</v>
      </c>
      <c r="AY155" s="160" t="s">
        <v>183</v>
      </c>
    </row>
    <row r="156" spans="2:51" s="14" customFormat="1" ht="12">
      <c r="B156" s="166"/>
      <c r="D156" s="146" t="s">
        <v>197</v>
      </c>
      <c r="E156" s="167" t="s">
        <v>3</v>
      </c>
      <c r="F156" s="168" t="s">
        <v>226</v>
      </c>
      <c r="H156" s="169">
        <v>41.75</v>
      </c>
      <c r="I156" s="170"/>
      <c r="L156" s="166"/>
      <c r="M156" s="171"/>
      <c r="T156" s="172"/>
      <c r="AT156" s="167" t="s">
        <v>197</v>
      </c>
      <c r="AU156" s="167" t="s">
        <v>80</v>
      </c>
      <c r="AV156" s="14" t="s">
        <v>127</v>
      </c>
      <c r="AW156" s="14" t="s">
        <v>31</v>
      </c>
      <c r="AX156" s="14" t="s">
        <v>76</v>
      </c>
      <c r="AY156" s="167" t="s">
        <v>183</v>
      </c>
    </row>
    <row r="157" spans="2:65" s="1" customFormat="1" ht="16.5" customHeight="1">
      <c r="B157" s="132"/>
      <c r="C157" s="133" t="s">
        <v>292</v>
      </c>
      <c r="D157" s="133" t="s">
        <v>185</v>
      </c>
      <c r="E157" s="134" t="s">
        <v>1440</v>
      </c>
      <c r="F157" s="135" t="s">
        <v>1441</v>
      </c>
      <c r="G157" s="136" t="s">
        <v>188</v>
      </c>
      <c r="H157" s="137">
        <v>250.1</v>
      </c>
      <c r="I157" s="138"/>
      <c r="J157" s="139">
        <f>ROUND(I157*H157,2)</f>
        <v>0</v>
      </c>
      <c r="K157" s="135" t="s">
        <v>189</v>
      </c>
      <c r="L157" s="33"/>
      <c r="M157" s="140" t="s">
        <v>3</v>
      </c>
      <c r="N157" s="141" t="s">
        <v>43</v>
      </c>
      <c r="P157" s="142">
        <f>O157*H157</f>
        <v>0</v>
      </c>
      <c r="Q157" s="142">
        <v>0.00017</v>
      </c>
      <c r="R157" s="142">
        <f>Q157*H157</f>
        <v>0.042517</v>
      </c>
      <c r="S157" s="142">
        <v>0</v>
      </c>
      <c r="T157" s="143">
        <f>S157*H157</f>
        <v>0</v>
      </c>
      <c r="AR157" s="144" t="s">
        <v>127</v>
      </c>
      <c r="AT157" s="144" t="s">
        <v>185</v>
      </c>
      <c r="AU157" s="144" t="s">
        <v>80</v>
      </c>
      <c r="AY157" s="18" t="s">
        <v>183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8" t="s">
        <v>76</v>
      </c>
      <c r="BK157" s="145">
        <f>ROUND(I157*H157,2)</f>
        <v>0</v>
      </c>
      <c r="BL157" s="18" t="s">
        <v>127</v>
      </c>
      <c r="BM157" s="144" t="s">
        <v>1442</v>
      </c>
    </row>
    <row r="158" spans="2:47" s="1" customFormat="1" ht="12">
      <c r="B158" s="33"/>
      <c r="D158" s="146" t="s">
        <v>191</v>
      </c>
      <c r="F158" s="147" t="s">
        <v>1443</v>
      </c>
      <c r="I158" s="148"/>
      <c r="L158" s="33"/>
      <c r="M158" s="149"/>
      <c r="T158" s="54"/>
      <c r="AT158" s="18" t="s">
        <v>191</v>
      </c>
      <c r="AU158" s="18" t="s">
        <v>80</v>
      </c>
    </row>
    <row r="159" spans="2:47" s="1" customFormat="1" ht="12">
      <c r="B159" s="33"/>
      <c r="D159" s="150" t="s">
        <v>193</v>
      </c>
      <c r="F159" s="151" t="s">
        <v>1444</v>
      </c>
      <c r="I159" s="148"/>
      <c r="L159" s="33"/>
      <c r="M159" s="149"/>
      <c r="T159" s="54"/>
      <c r="AT159" s="18" t="s">
        <v>193</v>
      </c>
      <c r="AU159" s="18" t="s">
        <v>80</v>
      </c>
    </row>
    <row r="160" spans="2:51" s="12" customFormat="1" ht="12">
      <c r="B160" s="153"/>
      <c r="D160" s="146" t="s">
        <v>197</v>
      </c>
      <c r="E160" s="154" t="s">
        <v>3</v>
      </c>
      <c r="F160" s="155" t="s">
        <v>1437</v>
      </c>
      <c r="H160" s="154" t="s">
        <v>3</v>
      </c>
      <c r="I160" s="156"/>
      <c r="L160" s="153"/>
      <c r="M160" s="157"/>
      <c r="T160" s="158"/>
      <c r="AT160" s="154" t="s">
        <v>197</v>
      </c>
      <c r="AU160" s="154" t="s">
        <v>80</v>
      </c>
      <c r="AV160" s="12" t="s">
        <v>76</v>
      </c>
      <c r="AW160" s="12" t="s">
        <v>31</v>
      </c>
      <c r="AX160" s="12" t="s">
        <v>72</v>
      </c>
      <c r="AY160" s="154" t="s">
        <v>183</v>
      </c>
    </row>
    <row r="161" spans="2:51" s="13" customFormat="1" ht="12">
      <c r="B161" s="159"/>
      <c r="D161" s="146" t="s">
        <v>197</v>
      </c>
      <c r="E161" s="160" t="s">
        <v>3</v>
      </c>
      <c r="F161" s="161" t="s">
        <v>1445</v>
      </c>
      <c r="H161" s="162">
        <v>227.6</v>
      </c>
      <c r="I161" s="163"/>
      <c r="L161" s="159"/>
      <c r="M161" s="164"/>
      <c r="T161" s="165"/>
      <c r="AT161" s="160" t="s">
        <v>197</v>
      </c>
      <c r="AU161" s="160" t="s">
        <v>80</v>
      </c>
      <c r="AV161" s="13" t="s">
        <v>80</v>
      </c>
      <c r="AW161" s="13" t="s">
        <v>31</v>
      </c>
      <c r="AX161" s="13" t="s">
        <v>72</v>
      </c>
      <c r="AY161" s="160" t="s">
        <v>183</v>
      </c>
    </row>
    <row r="162" spans="2:51" s="12" customFormat="1" ht="12">
      <c r="B162" s="153"/>
      <c r="D162" s="146" t="s">
        <v>197</v>
      </c>
      <c r="E162" s="154" t="s">
        <v>3</v>
      </c>
      <c r="F162" s="155" t="s">
        <v>1438</v>
      </c>
      <c r="H162" s="154" t="s">
        <v>3</v>
      </c>
      <c r="I162" s="156"/>
      <c r="L162" s="153"/>
      <c r="M162" s="157"/>
      <c r="T162" s="158"/>
      <c r="AT162" s="154" t="s">
        <v>197</v>
      </c>
      <c r="AU162" s="154" t="s">
        <v>80</v>
      </c>
      <c r="AV162" s="12" t="s">
        <v>76</v>
      </c>
      <c r="AW162" s="12" t="s">
        <v>31</v>
      </c>
      <c r="AX162" s="12" t="s">
        <v>72</v>
      </c>
      <c r="AY162" s="154" t="s">
        <v>183</v>
      </c>
    </row>
    <row r="163" spans="2:51" s="13" customFormat="1" ht="12">
      <c r="B163" s="159"/>
      <c r="D163" s="146" t="s">
        <v>197</v>
      </c>
      <c r="E163" s="160" t="s">
        <v>3</v>
      </c>
      <c r="F163" s="161" t="s">
        <v>1446</v>
      </c>
      <c r="H163" s="162">
        <v>22.5</v>
      </c>
      <c r="I163" s="163"/>
      <c r="L163" s="159"/>
      <c r="M163" s="164"/>
      <c r="T163" s="165"/>
      <c r="AT163" s="160" t="s">
        <v>197</v>
      </c>
      <c r="AU163" s="160" t="s">
        <v>80</v>
      </c>
      <c r="AV163" s="13" t="s">
        <v>80</v>
      </c>
      <c r="AW163" s="13" t="s">
        <v>31</v>
      </c>
      <c r="AX163" s="13" t="s">
        <v>72</v>
      </c>
      <c r="AY163" s="160" t="s">
        <v>183</v>
      </c>
    </row>
    <row r="164" spans="2:51" s="14" customFormat="1" ht="12">
      <c r="B164" s="166"/>
      <c r="D164" s="146" t="s">
        <v>197</v>
      </c>
      <c r="E164" s="167" t="s">
        <v>3</v>
      </c>
      <c r="F164" s="168" t="s">
        <v>226</v>
      </c>
      <c r="H164" s="169">
        <v>250.1</v>
      </c>
      <c r="I164" s="170"/>
      <c r="L164" s="166"/>
      <c r="M164" s="171"/>
      <c r="T164" s="172"/>
      <c r="AT164" s="167" t="s">
        <v>197</v>
      </c>
      <c r="AU164" s="167" t="s">
        <v>80</v>
      </c>
      <c r="AV164" s="14" t="s">
        <v>127</v>
      </c>
      <c r="AW164" s="14" t="s">
        <v>31</v>
      </c>
      <c r="AX164" s="14" t="s">
        <v>76</v>
      </c>
      <c r="AY164" s="167" t="s">
        <v>183</v>
      </c>
    </row>
    <row r="165" spans="2:65" s="1" customFormat="1" ht="16.5" customHeight="1">
      <c r="B165" s="132"/>
      <c r="C165" s="173" t="s">
        <v>9</v>
      </c>
      <c r="D165" s="173" t="s">
        <v>312</v>
      </c>
      <c r="E165" s="174" t="s">
        <v>1447</v>
      </c>
      <c r="F165" s="175" t="s">
        <v>1448</v>
      </c>
      <c r="G165" s="176" t="s">
        <v>188</v>
      </c>
      <c r="H165" s="177">
        <v>300.12</v>
      </c>
      <c r="I165" s="178"/>
      <c r="J165" s="179">
        <f>ROUND(I165*H165,2)</f>
        <v>0</v>
      </c>
      <c r="K165" s="175" t="s">
        <v>189</v>
      </c>
      <c r="L165" s="180"/>
      <c r="M165" s="181" t="s">
        <v>3</v>
      </c>
      <c r="N165" s="182" t="s">
        <v>43</v>
      </c>
      <c r="P165" s="142">
        <f>O165*H165</f>
        <v>0</v>
      </c>
      <c r="Q165" s="142">
        <v>0.0003</v>
      </c>
      <c r="R165" s="142">
        <f>Q165*H165</f>
        <v>0.09003599999999999</v>
      </c>
      <c r="S165" s="142">
        <v>0</v>
      </c>
      <c r="T165" s="143">
        <f>S165*H165</f>
        <v>0</v>
      </c>
      <c r="AR165" s="144" t="s">
        <v>245</v>
      </c>
      <c r="AT165" s="144" t="s">
        <v>312</v>
      </c>
      <c r="AU165" s="144" t="s">
        <v>80</v>
      </c>
      <c r="AY165" s="18" t="s">
        <v>183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8" t="s">
        <v>76</v>
      </c>
      <c r="BK165" s="145">
        <f>ROUND(I165*H165,2)</f>
        <v>0</v>
      </c>
      <c r="BL165" s="18" t="s">
        <v>127</v>
      </c>
      <c r="BM165" s="144" t="s">
        <v>1449</v>
      </c>
    </row>
    <row r="166" spans="2:47" s="1" customFormat="1" ht="12">
      <c r="B166" s="33"/>
      <c r="D166" s="146" t="s">
        <v>191</v>
      </c>
      <c r="F166" s="147" t="s">
        <v>1448</v>
      </c>
      <c r="I166" s="148"/>
      <c r="L166" s="33"/>
      <c r="M166" s="149"/>
      <c r="T166" s="54"/>
      <c r="AT166" s="18" t="s">
        <v>191</v>
      </c>
      <c r="AU166" s="18" t="s">
        <v>80</v>
      </c>
    </row>
    <row r="167" spans="2:51" s="13" customFormat="1" ht="12">
      <c r="B167" s="159"/>
      <c r="D167" s="146" t="s">
        <v>197</v>
      </c>
      <c r="F167" s="161" t="s">
        <v>1450</v>
      </c>
      <c r="H167" s="162">
        <v>300.12</v>
      </c>
      <c r="I167" s="163"/>
      <c r="L167" s="159"/>
      <c r="M167" s="164"/>
      <c r="T167" s="165"/>
      <c r="AT167" s="160" t="s">
        <v>197</v>
      </c>
      <c r="AU167" s="160" t="s">
        <v>80</v>
      </c>
      <c r="AV167" s="13" t="s">
        <v>80</v>
      </c>
      <c r="AW167" s="13" t="s">
        <v>4</v>
      </c>
      <c r="AX167" s="13" t="s">
        <v>76</v>
      </c>
      <c r="AY167" s="160" t="s">
        <v>183</v>
      </c>
    </row>
    <row r="168" spans="2:65" s="1" customFormat="1" ht="24.2" customHeight="1">
      <c r="B168" s="132"/>
      <c r="C168" s="133" t="s">
        <v>305</v>
      </c>
      <c r="D168" s="133" t="s">
        <v>185</v>
      </c>
      <c r="E168" s="134" t="s">
        <v>1451</v>
      </c>
      <c r="F168" s="135" t="s">
        <v>1452</v>
      </c>
      <c r="G168" s="136" t="s">
        <v>248</v>
      </c>
      <c r="H168" s="137">
        <v>111.06</v>
      </c>
      <c r="I168" s="138"/>
      <c r="J168" s="139">
        <f>ROUND(I168*H168,2)</f>
        <v>0</v>
      </c>
      <c r="K168" s="135" t="s">
        <v>189</v>
      </c>
      <c r="L168" s="33"/>
      <c r="M168" s="140" t="s">
        <v>3</v>
      </c>
      <c r="N168" s="141" t="s">
        <v>43</v>
      </c>
      <c r="P168" s="142">
        <f>O168*H168</f>
        <v>0</v>
      </c>
      <c r="Q168" s="142">
        <v>0.57499</v>
      </c>
      <c r="R168" s="142">
        <f>Q168*H168</f>
        <v>63.8583894</v>
      </c>
      <c r="S168" s="142">
        <v>0</v>
      </c>
      <c r="T168" s="143">
        <f>S168*H168</f>
        <v>0</v>
      </c>
      <c r="AR168" s="144" t="s">
        <v>127</v>
      </c>
      <c r="AT168" s="144" t="s">
        <v>185</v>
      </c>
      <c r="AU168" s="144" t="s">
        <v>80</v>
      </c>
      <c r="AY168" s="18" t="s">
        <v>183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8" t="s">
        <v>76</v>
      </c>
      <c r="BK168" s="145">
        <f>ROUND(I168*H168,2)</f>
        <v>0</v>
      </c>
      <c r="BL168" s="18" t="s">
        <v>127</v>
      </c>
      <c r="BM168" s="144" t="s">
        <v>1453</v>
      </c>
    </row>
    <row r="169" spans="2:47" s="1" customFormat="1" ht="19.5">
      <c r="B169" s="33"/>
      <c r="D169" s="146" t="s">
        <v>191</v>
      </c>
      <c r="F169" s="147" t="s">
        <v>1454</v>
      </c>
      <c r="I169" s="148"/>
      <c r="L169" s="33"/>
      <c r="M169" s="149"/>
      <c r="T169" s="54"/>
      <c r="AT169" s="18" t="s">
        <v>191</v>
      </c>
      <c r="AU169" s="18" t="s">
        <v>80</v>
      </c>
    </row>
    <row r="170" spans="2:47" s="1" customFormat="1" ht="12">
      <c r="B170" s="33"/>
      <c r="D170" s="150" t="s">
        <v>193</v>
      </c>
      <c r="F170" s="151" t="s">
        <v>1455</v>
      </c>
      <c r="I170" s="148"/>
      <c r="L170" s="33"/>
      <c r="M170" s="149"/>
      <c r="T170" s="54"/>
      <c r="AT170" s="18" t="s">
        <v>193</v>
      </c>
      <c r="AU170" s="18" t="s">
        <v>80</v>
      </c>
    </row>
    <row r="171" spans="2:63" s="11" customFormat="1" ht="22.9" customHeight="1">
      <c r="B171" s="120"/>
      <c r="D171" s="121" t="s">
        <v>71</v>
      </c>
      <c r="E171" s="130" t="s">
        <v>127</v>
      </c>
      <c r="F171" s="130" t="s">
        <v>716</v>
      </c>
      <c r="I171" s="123"/>
      <c r="J171" s="131">
        <f>BK171</f>
        <v>0</v>
      </c>
      <c r="L171" s="120"/>
      <c r="M171" s="125"/>
      <c r="P171" s="126">
        <f>SUM(P172:P177)</f>
        <v>0</v>
      </c>
      <c r="R171" s="126">
        <f>SUM(R172:R177)</f>
        <v>9.903853260000002</v>
      </c>
      <c r="T171" s="127">
        <f>SUM(T172:T177)</f>
        <v>0</v>
      </c>
      <c r="AR171" s="121" t="s">
        <v>76</v>
      </c>
      <c r="AT171" s="128" t="s">
        <v>71</v>
      </c>
      <c r="AU171" s="128" t="s">
        <v>76</v>
      </c>
      <c r="AY171" s="121" t="s">
        <v>183</v>
      </c>
      <c r="BK171" s="129">
        <f>SUM(BK172:BK177)</f>
        <v>0</v>
      </c>
    </row>
    <row r="172" spans="2:65" s="1" customFormat="1" ht="16.5" customHeight="1">
      <c r="B172" s="132"/>
      <c r="C172" s="133" t="s">
        <v>311</v>
      </c>
      <c r="D172" s="133" t="s">
        <v>185</v>
      </c>
      <c r="E172" s="134" t="s">
        <v>717</v>
      </c>
      <c r="F172" s="135" t="s">
        <v>718</v>
      </c>
      <c r="G172" s="136" t="s">
        <v>273</v>
      </c>
      <c r="H172" s="137">
        <v>5.238</v>
      </c>
      <c r="I172" s="138"/>
      <c r="J172" s="139">
        <f>ROUND(I172*H172,2)</f>
        <v>0</v>
      </c>
      <c r="K172" s="135" t="s">
        <v>189</v>
      </c>
      <c r="L172" s="33"/>
      <c r="M172" s="140" t="s">
        <v>3</v>
      </c>
      <c r="N172" s="141" t="s">
        <v>43</v>
      </c>
      <c r="P172" s="142">
        <f>O172*H172</f>
        <v>0</v>
      </c>
      <c r="Q172" s="142">
        <v>1.89077</v>
      </c>
      <c r="R172" s="142">
        <f>Q172*H172</f>
        <v>9.903853260000002</v>
      </c>
      <c r="S172" s="142">
        <v>0</v>
      </c>
      <c r="T172" s="143">
        <f>S172*H172</f>
        <v>0</v>
      </c>
      <c r="AR172" s="144" t="s">
        <v>127</v>
      </c>
      <c r="AT172" s="144" t="s">
        <v>185</v>
      </c>
      <c r="AU172" s="144" t="s">
        <v>80</v>
      </c>
      <c r="AY172" s="18" t="s">
        <v>183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8" t="s">
        <v>76</v>
      </c>
      <c r="BK172" s="145">
        <f>ROUND(I172*H172,2)</f>
        <v>0</v>
      </c>
      <c r="BL172" s="18" t="s">
        <v>127</v>
      </c>
      <c r="BM172" s="144" t="s">
        <v>1096</v>
      </c>
    </row>
    <row r="173" spans="2:47" s="1" customFormat="1" ht="12">
      <c r="B173" s="33"/>
      <c r="D173" s="146" t="s">
        <v>191</v>
      </c>
      <c r="F173" s="147" t="s">
        <v>720</v>
      </c>
      <c r="I173" s="148"/>
      <c r="L173" s="33"/>
      <c r="M173" s="149"/>
      <c r="T173" s="54"/>
      <c r="AT173" s="18" t="s">
        <v>191</v>
      </c>
      <c r="AU173" s="18" t="s">
        <v>80</v>
      </c>
    </row>
    <row r="174" spans="2:47" s="1" customFormat="1" ht="12">
      <c r="B174" s="33"/>
      <c r="D174" s="150" t="s">
        <v>193</v>
      </c>
      <c r="F174" s="151" t="s">
        <v>721</v>
      </c>
      <c r="I174" s="148"/>
      <c r="L174" s="33"/>
      <c r="M174" s="149"/>
      <c r="T174" s="54"/>
      <c r="AT174" s="18" t="s">
        <v>193</v>
      </c>
      <c r="AU174" s="18" t="s">
        <v>80</v>
      </c>
    </row>
    <row r="175" spans="2:51" s="13" customFormat="1" ht="12">
      <c r="B175" s="159"/>
      <c r="D175" s="146" t="s">
        <v>197</v>
      </c>
      <c r="E175" s="160" t="s">
        <v>3</v>
      </c>
      <c r="F175" s="161" t="s">
        <v>1456</v>
      </c>
      <c r="H175" s="162">
        <v>0.24</v>
      </c>
      <c r="I175" s="163"/>
      <c r="L175" s="159"/>
      <c r="M175" s="164"/>
      <c r="T175" s="165"/>
      <c r="AT175" s="160" t="s">
        <v>197</v>
      </c>
      <c r="AU175" s="160" t="s">
        <v>80</v>
      </c>
      <c r="AV175" s="13" t="s">
        <v>80</v>
      </c>
      <c r="AW175" s="13" t="s">
        <v>31</v>
      </c>
      <c r="AX175" s="13" t="s">
        <v>72</v>
      </c>
      <c r="AY175" s="160" t="s">
        <v>183</v>
      </c>
    </row>
    <row r="176" spans="2:51" s="13" customFormat="1" ht="12">
      <c r="B176" s="159"/>
      <c r="D176" s="146" t="s">
        <v>197</v>
      </c>
      <c r="E176" s="160" t="s">
        <v>3</v>
      </c>
      <c r="F176" s="161" t="s">
        <v>1457</v>
      </c>
      <c r="H176" s="162">
        <v>4.998</v>
      </c>
      <c r="I176" s="163"/>
      <c r="L176" s="159"/>
      <c r="M176" s="164"/>
      <c r="T176" s="165"/>
      <c r="AT176" s="160" t="s">
        <v>197</v>
      </c>
      <c r="AU176" s="160" t="s">
        <v>80</v>
      </c>
      <c r="AV176" s="13" t="s">
        <v>80</v>
      </c>
      <c r="AW176" s="13" t="s">
        <v>31</v>
      </c>
      <c r="AX176" s="13" t="s">
        <v>72</v>
      </c>
      <c r="AY176" s="160" t="s">
        <v>183</v>
      </c>
    </row>
    <row r="177" spans="2:51" s="14" customFormat="1" ht="12">
      <c r="B177" s="166"/>
      <c r="D177" s="146" t="s">
        <v>197</v>
      </c>
      <c r="E177" s="167" t="s">
        <v>3</v>
      </c>
      <c r="F177" s="168" t="s">
        <v>226</v>
      </c>
      <c r="H177" s="169">
        <v>5.238</v>
      </c>
      <c r="I177" s="170"/>
      <c r="L177" s="166"/>
      <c r="M177" s="171"/>
      <c r="T177" s="172"/>
      <c r="AT177" s="167" t="s">
        <v>197</v>
      </c>
      <c r="AU177" s="167" t="s">
        <v>80</v>
      </c>
      <c r="AV177" s="14" t="s">
        <v>127</v>
      </c>
      <c r="AW177" s="14" t="s">
        <v>31</v>
      </c>
      <c r="AX177" s="14" t="s">
        <v>76</v>
      </c>
      <c r="AY177" s="167" t="s">
        <v>183</v>
      </c>
    </row>
    <row r="178" spans="2:63" s="11" customFormat="1" ht="22.9" customHeight="1">
      <c r="B178" s="120"/>
      <c r="D178" s="121" t="s">
        <v>71</v>
      </c>
      <c r="E178" s="130" t="s">
        <v>245</v>
      </c>
      <c r="F178" s="130" t="s">
        <v>745</v>
      </c>
      <c r="I178" s="123"/>
      <c r="J178" s="131">
        <f>BK178</f>
        <v>0</v>
      </c>
      <c r="L178" s="120"/>
      <c r="M178" s="125"/>
      <c r="P178" s="126">
        <f>SUM(P179:P208)</f>
        <v>0</v>
      </c>
      <c r="R178" s="126">
        <f>SUM(R179:R208)</f>
        <v>3.03344</v>
      </c>
      <c r="T178" s="127">
        <f>SUM(T179:T208)</f>
        <v>0</v>
      </c>
      <c r="AR178" s="121" t="s">
        <v>76</v>
      </c>
      <c r="AT178" s="128" t="s">
        <v>71</v>
      </c>
      <c r="AU178" s="128" t="s">
        <v>76</v>
      </c>
      <c r="AY178" s="121" t="s">
        <v>183</v>
      </c>
      <c r="BK178" s="129">
        <f>SUM(BK179:BK208)</f>
        <v>0</v>
      </c>
    </row>
    <row r="179" spans="2:65" s="1" customFormat="1" ht="16.5" customHeight="1">
      <c r="B179" s="132"/>
      <c r="C179" s="133" t="s">
        <v>317</v>
      </c>
      <c r="D179" s="133" t="s">
        <v>185</v>
      </c>
      <c r="E179" s="134" t="s">
        <v>746</v>
      </c>
      <c r="F179" s="135" t="s">
        <v>747</v>
      </c>
      <c r="G179" s="136" t="s">
        <v>248</v>
      </c>
      <c r="H179" s="137">
        <v>4</v>
      </c>
      <c r="I179" s="138"/>
      <c r="J179" s="139">
        <f>ROUND(I179*H179,2)</f>
        <v>0</v>
      </c>
      <c r="K179" s="135" t="s">
        <v>189</v>
      </c>
      <c r="L179" s="33"/>
      <c r="M179" s="140" t="s">
        <v>3</v>
      </c>
      <c r="N179" s="141" t="s">
        <v>43</v>
      </c>
      <c r="P179" s="142">
        <f>O179*H179</f>
        <v>0</v>
      </c>
      <c r="Q179" s="142">
        <v>0.00276</v>
      </c>
      <c r="R179" s="142">
        <f>Q179*H179</f>
        <v>0.01104</v>
      </c>
      <c r="S179" s="142">
        <v>0</v>
      </c>
      <c r="T179" s="143">
        <f>S179*H179</f>
        <v>0</v>
      </c>
      <c r="AR179" s="144" t="s">
        <v>127</v>
      </c>
      <c r="AT179" s="144" t="s">
        <v>185</v>
      </c>
      <c r="AU179" s="144" t="s">
        <v>80</v>
      </c>
      <c r="AY179" s="18" t="s">
        <v>183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8" t="s">
        <v>76</v>
      </c>
      <c r="BK179" s="145">
        <f>ROUND(I179*H179,2)</f>
        <v>0</v>
      </c>
      <c r="BL179" s="18" t="s">
        <v>127</v>
      </c>
      <c r="BM179" s="144" t="s">
        <v>1105</v>
      </c>
    </row>
    <row r="180" spans="2:47" s="1" customFormat="1" ht="19.5">
      <c r="B180" s="33"/>
      <c r="D180" s="146" t="s">
        <v>191</v>
      </c>
      <c r="F180" s="147" t="s">
        <v>749</v>
      </c>
      <c r="I180" s="148"/>
      <c r="L180" s="33"/>
      <c r="M180" s="149"/>
      <c r="T180" s="54"/>
      <c r="AT180" s="18" t="s">
        <v>191</v>
      </c>
      <c r="AU180" s="18" t="s">
        <v>80</v>
      </c>
    </row>
    <row r="181" spans="2:47" s="1" customFormat="1" ht="12">
      <c r="B181" s="33"/>
      <c r="D181" s="150" t="s">
        <v>193</v>
      </c>
      <c r="F181" s="151" t="s">
        <v>750</v>
      </c>
      <c r="I181" s="148"/>
      <c r="L181" s="33"/>
      <c r="M181" s="149"/>
      <c r="T181" s="54"/>
      <c r="AT181" s="18" t="s">
        <v>193</v>
      </c>
      <c r="AU181" s="18" t="s">
        <v>80</v>
      </c>
    </row>
    <row r="182" spans="2:65" s="1" customFormat="1" ht="16.5" customHeight="1">
      <c r="B182" s="132"/>
      <c r="C182" s="133" t="s">
        <v>323</v>
      </c>
      <c r="D182" s="133" t="s">
        <v>185</v>
      </c>
      <c r="E182" s="134" t="s">
        <v>751</v>
      </c>
      <c r="F182" s="135" t="s">
        <v>752</v>
      </c>
      <c r="G182" s="136" t="s">
        <v>248</v>
      </c>
      <c r="H182" s="137">
        <v>4</v>
      </c>
      <c r="I182" s="138"/>
      <c r="J182" s="139">
        <f>ROUND(I182*H182,2)</f>
        <v>0</v>
      </c>
      <c r="K182" s="135" t="s">
        <v>189</v>
      </c>
      <c r="L182" s="33"/>
      <c r="M182" s="140" t="s">
        <v>3</v>
      </c>
      <c r="N182" s="141" t="s">
        <v>43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127</v>
      </c>
      <c r="AT182" s="144" t="s">
        <v>185</v>
      </c>
      <c r="AU182" s="144" t="s">
        <v>80</v>
      </c>
      <c r="AY182" s="18" t="s">
        <v>183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8" t="s">
        <v>76</v>
      </c>
      <c r="BK182" s="145">
        <f>ROUND(I182*H182,2)</f>
        <v>0</v>
      </c>
      <c r="BL182" s="18" t="s">
        <v>127</v>
      </c>
      <c r="BM182" s="144" t="s">
        <v>1106</v>
      </c>
    </row>
    <row r="183" spans="2:47" s="1" customFormat="1" ht="12">
      <c r="B183" s="33"/>
      <c r="D183" s="146" t="s">
        <v>191</v>
      </c>
      <c r="F183" s="147" t="s">
        <v>754</v>
      </c>
      <c r="I183" s="148"/>
      <c r="L183" s="33"/>
      <c r="M183" s="149"/>
      <c r="T183" s="54"/>
      <c r="AT183" s="18" t="s">
        <v>191</v>
      </c>
      <c r="AU183" s="18" t="s">
        <v>80</v>
      </c>
    </row>
    <row r="184" spans="2:47" s="1" customFormat="1" ht="12">
      <c r="B184" s="33"/>
      <c r="D184" s="150" t="s">
        <v>193</v>
      </c>
      <c r="F184" s="151" t="s">
        <v>755</v>
      </c>
      <c r="I184" s="148"/>
      <c r="L184" s="33"/>
      <c r="M184" s="149"/>
      <c r="T184" s="54"/>
      <c r="AT184" s="18" t="s">
        <v>193</v>
      </c>
      <c r="AU184" s="18" t="s">
        <v>80</v>
      </c>
    </row>
    <row r="185" spans="2:65" s="1" customFormat="1" ht="16.5" customHeight="1">
      <c r="B185" s="132"/>
      <c r="C185" s="133" t="s">
        <v>329</v>
      </c>
      <c r="D185" s="133" t="s">
        <v>185</v>
      </c>
      <c r="E185" s="134" t="s">
        <v>756</v>
      </c>
      <c r="F185" s="135" t="s">
        <v>757</v>
      </c>
      <c r="G185" s="136" t="s">
        <v>347</v>
      </c>
      <c r="H185" s="137">
        <v>4</v>
      </c>
      <c r="I185" s="138"/>
      <c r="J185" s="139">
        <f>ROUND(I185*H185,2)</f>
        <v>0</v>
      </c>
      <c r="K185" s="135" t="s">
        <v>189</v>
      </c>
      <c r="L185" s="33"/>
      <c r="M185" s="140" t="s">
        <v>3</v>
      </c>
      <c r="N185" s="141" t="s">
        <v>43</v>
      </c>
      <c r="P185" s="142">
        <f>O185*H185</f>
        <v>0</v>
      </c>
      <c r="Q185" s="142">
        <v>0.12422</v>
      </c>
      <c r="R185" s="142">
        <f>Q185*H185</f>
        <v>0.49688</v>
      </c>
      <c r="S185" s="142">
        <v>0</v>
      </c>
      <c r="T185" s="143">
        <f>S185*H185</f>
        <v>0</v>
      </c>
      <c r="AR185" s="144" t="s">
        <v>127</v>
      </c>
      <c r="AT185" s="144" t="s">
        <v>185</v>
      </c>
      <c r="AU185" s="144" t="s">
        <v>80</v>
      </c>
      <c r="AY185" s="18" t="s">
        <v>183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8" t="s">
        <v>76</v>
      </c>
      <c r="BK185" s="145">
        <f>ROUND(I185*H185,2)</f>
        <v>0</v>
      </c>
      <c r="BL185" s="18" t="s">
        <v>127</v>
      </c>
      <c r="BM185" s="144" t="s">
        <v>1251</v>
      </c>
    </row>
    <row r="186" spans="2:47" s="1" customFormat="1" ht="12">
      <c r="B186" s="33"/>
      <c r="D186" s="146" t="s">
        <v>191</v>
      </c>
      <c r="F186" s="147" t="s">
        <v>759</v>
      </c>
      <c r="I186" s="148"/>
      <c r="L186" s="33"/>
      <c r="M186" s="149"/>
      <c r="T186" s="54"/>
      <c r="AT186" s="18" t="s">
        <v>191</v>
      </c>
      <c r="AU186" s="18" t="s">
        <v>80</v>
      </c>
    </row>
    <row r="187" spans="2:47" s="1" customFormat="1" ht="12">
      <c r="B187" s="33"/>
      <c r="D187" s="150" t="s">
        <v>193</v>
      </c>
      <c r="F187" s="151" t="s">
        <v>760</v>
      </c>
      <c r="I187" s="148"/>
      <c r="L187" s="33"/>
      <c r="M187" s="149"/>
      <c r="T187" s="54"/>
      <c r="AT187" s="18" t="s">
        <v>193</v>
      </c>
      <c r="AU187" s="18" t="s">
        <v>80</v>
      </c>
    </row>
    <row r="188" spans="2:65" s="1" customFormat="1" ht="16.5" customHeight="1">
      <c r="B188" s="132"/>
      <c r="C188" s="173" t="s">
        <v>8</v>
      </c>
      <c r="D188" s="173" t="s">
        <v>312</v>
      </c>
      <c r="E188" s="174" t="s">
        <v>761</v>
      </c>
      <c r="F188" s="175" t="s">
        <v>762</v>
      </c>
      <c r="G188" s="176" t="s">
        <v>347</v>
      </c>
      <c r="H188" s="177">
        <v>4</v>
      </c>
      <c r="I188" s="178"/>
      <c r="J188" s="179">
        <f>ROUND(I188*H188,2)</f>
        <v>0</v>
      </c>
      <c r="K188" s="175" t="s">
        <v>189</v>
      </c>
      <c r="L188" s="180"/>
      <c r="M188" s="181" t="s">
        <v>3</v>
      </c>
      <c r="N188" s="182" t="s">
        <v>43</v>
      </c>
      <c r="P188" s="142">
        <f>O188*H188</f>
        <v>0</v>
      </c>
      <c r="Q188" s="142">
        <v>0.108</v>
      </c>
      <c r="R188" s="142">
        <f>Q188*H188</f>
        <v>0.432</v>
      </c>
      <c r="S188" s="142">
        <v>0</v>
      </c>
      <c r="T188" s="143">
        <f>S188*H188</f>
        <v>0</v>
      </c>
      <c r="AR188" s="144" t="s">
        <v>245</v>
      </c>
      <c r="AT188" s="144" t="s">
        <v>312</v>
      </c>
      <c r="AU188" s="144" t="s">
        <v>80</v>
      </c>
      <c r="AY188" s="18" t="s">
        <v>183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8" t="s">
        <v>76</v>
      </c>
      <c r="BK188" s="145">
        <f>ROUND(I188*H188,2)</f>
        <v>0</v>
      </c>
      <c r="BL188" s="18" t="s">
        <v>127</v>
      </c>
      <c r="BM188" s="144" t="s">
        <v>1252</v>
      </c>
    </row>
    <row r="189" spans="2:47" s="1" customFormat="1" ht="12">
      <c r="B189" s="33"/>
      <c r="D189" s="146" t="s">
        <v>191</v>
      </c>
      <c r="F189" s="147" t="s">
        <v>762</v>
      </c>
      <c r="I189" s="148"/>
      <c r="L189" s="33"/>
      <c r="M189" s="149"/>
      <c r="T189" s="54"/>
      <c r="AT189" s="18" t="s">
        <v>191</v>
      </c>
      <c r="AU189" s="18" t="s">
        <v>80</v>
      </c>
    </row>
    <row r="190" spans="2:65" s="1" customFormat="1" ht="16.5" customHeight="1">
      <c r="B190" s="132"/>
      <c r="C190" s="133" t="s">
        <v>344</v>
      </c>
      <c r="D190" s="133" t="s">
        <v>185</v>
      </c>
      <c r="E190" s="134" t="s">
        <v>764</v>
      </c>
      <c r="F190" s="135" t="s">
        <v>765</v>
      </c>
      <c r="G190" s="136" t="s">
        <v>347</v>
      </c>
      <c r="H190" s="137">
        <v>4</v>
      </c>
      <c r="I190" s="138"/>
      <c r="J190" s="139">
        <f>ROUND(I190*H190,2)</f>
        <v>0</v>
      </c>
      <c r="K190" s="135" t="s">
        <v>189</v>
      </c>
      <c r="L190" s="33"/>
      <c r="M190" s="140" t="s">
        <v>3</v>
      </c>
      <c r="N190" s="141" t="s">
        <v>43</v>
      </c>
      <c r="P190" s="142">
        <f>O190*H190</f>
        <v>0</v>
      </c>
      <c r="Q190" s="142">
        <v>0.02972</v>
      </c>
      <c r="R190" s="142">
        <f>Q190*H190</f>
        <v>0.11888</v>
      </c>
      <c r="S190" s="142">
        <v>0</v>
      </c>
      <c r="T190" s="143">
        <f>S190*H190</f>
        <v>0</v>
      </c>
      <c r="AR190" s="144" t="s">
        <v>127</v>
      </c>
      <c r="AT190" s="144" t="s">
        <v>185</v>
      </c>
      <c r="AU190" s="144" t="s">
        <v>80</v>
      </c>
      <c r="AY190" s="18" t="s">
        <v>183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8" t="s">
        <v>76</v>
      </c>
      <c r="BK190" s="145">
        <f>ROUND(I190*H190,2)</f>
        <v>0</v>
      </c>
      <c r="BL190" s="18" t="s">
        <v>127</v>
      </c>
      <c r="BM190" s="144" t="s">
        <v>1253</v>
      </c>
    </row>
    <row r="191" spans="2:47" s="1" customFormat="1" ht="12">
      <c r="B191" s="33"/>
      <c r="D191" s="146" t="s">
        <v>191</v>
      </c>
      <c r="F191" s="147" t="s">
        <v>767</v>
      </c>
      <c r="I191" s="148"/>
      <c r="L191" s="33"/>
      <c r="M191" s="149"/>
      <c r="T191" s="54"/>
      <c r="AT191" s="18" t="s">
        <v>191</v>
      </c>
      <c r="AU191" s="18" t="s">
        <v>80</v>
      </c>
    </row>
    <row r="192" spans="2:47" s="1" customFormat="1" ht="12">
      <c r="B192" s="33"/>
      <c r="D192" s="150" t="s">
        <v>193</v>
      </c>
      <c r="F192" s="151" t="s">
        <v>768</v>
      </c>
      <c r="I192" s="148"/>
      <c r="L192" s="33"/>
      <c r="M192" s="149"/>
      <c r="T192" s="54"/>
      <c r="AT192" s="18" t="s">
        <v>193</v>
      </c>
      <c r="AU192" s="18" t="s">
        <v>80</v>
      </c>
    </row>
    <row r="193" spans="2:65" s="1" customFormat="1" ht="16.5" customHeight="1">
      <c r="B193" s="132"/>
      <c r="C193" s="173" t="s">
        <v>352</v>
      </c>
      <c r="D193" s="173" t="s">
        <v>312</v>
      </c>
      <c r="E193" s="174" t="s">
        <v>769</v>
      </c>
      <c r="F193" s="175" t="s">
        <v>770</v>
      </c>
      <c r="G193" s="176" t="s">
        <v>347</v>
      </c>
      <c r="H193" s="177">
        <v>4</v>
      </c>
      <c r="I193" s="178"/>
      <c r="J193" s="179">
        <f>ROUND(I193*H193,2)</f>
        <v>0</v>
      </c>
      <c r="K193" s="175" t="s">
        <v>189</v>
      </c>
      <c r="L193" s="180"/>
      <c r="M193" s="181" t="s">
        <v>3</v>
      </c>
      <c r="N193" s="182" t="s">
        <v>43</v>
      </c>
      <c r="P193" s="142">
        <f>O193*H193</f>
        <v>0</v>
      </c>
      <c r="Q193" s="142">
        <v>0.112</v>
      </c>
      <c r="R193" s="142">
        <f>Q193*H193</f>
        <v>0.448</v>
      </c>
      <c r="S193" s="142">
        <v>0</v>
      </c>
      <c r="T193" s="143">
        <f>S193*H193</f>
        <v>0</v>
      </c>
      <c r="AR193" s="144" t="s">
        <v>245</v>
      </c>
      <c r="AT193" s="144" t="s">
        <v>312</v>
      </c>
      <c r="AU193" s="144" t="s">
        <v>80</v>
      </c>
      <c r="AY193" s="18" t="s">
        <v>183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8" t="s">
        <v>76</v>
      </c>
      <c r="BK193" s="145">
        <f>ROUND(I193*H193,2)</f>
        <v>0</v>
      </c>
      <c r="BL193" s="18" t="s">
        <v>127</v>
      </c>
      <c r="BM193" s="144" t="s">
        <v>1254</v>
      </c>
    </row>
    <row r="194" spans="2:47" s="1" customFormat="1" ht="12">
      <c r="B194" s="33"/>
      <c r="D194" s="146" t="s">
        <v>191</v>
      </c>
      <c r="F194" s="147" t="s">
        <v>770</v>
      </c>
      <c r="I194" s="148"/>
      <c r="L194" s="33"/>
      <c r="M194" s="149"/>
      <c r="T194" s="54"/>
      <c r="AT194" s="18" t="s">
        <v>191</v>
      </c>
      <c r="AU194" s="18" t="s">
        <v>80</v>
      </c>
    </row>
    <row r="195" spans="2:65" s="1" customFormat="1" ht="16.5" customHeight="1">
      <c r="B195" s="132"/>
      <c r="C195" s="133" t="s">
        <v>359</v>
      </c>
      <c r="D195" s="133" t="s">
        <v>185</v>
      </c>
      <c r="E195" s="134" t="s">
        <v>772</v>
      </c>
      <c r="F195" s="135" t="s">
        <v>773</v>
      </c>
      <c r="G195" s="136" t="s">
        <v>347</v>
      </c>
      <c r="H195" s="137">
        <v>4</v>
      </c>
      <c r="I195" s="138"/>
      <c r="J195" s="139">
        <f>ROUND(I195*H195,2)</f>
        <v>0</v>
      </c>
      <c r="K195" s="135" t="s">
        <v>189</v>
      </c>
      <c r="L195" s="33"/>
      <c r="M195" s="140" t="s">
        <v>3</v>
      </c>
      <c r="N195" s="141" t="s">
        <v>43</v>
      </c>
      <c r="P195" s="142">
        <f>O195*H195</f>
        <v>0</v>
      </c>
      <c r="Q195" s="142">
        <v>0.02972</v>
      </c>
      <c r="R195" s="142">
        <f>Q195*H195</f>
        <v>0.11888</v>
      </c>
      <c r="S195" s="142">
        <v>0</v>
      </c>
      <c r="T195" s="143">
        <f>S195*H195</f>
        <v>0</v>
      </c>
      <c r="AR195" s="144" t="s">
        <v>127</v>
      </c>
      <c r="AT195" s="144" t="s">
        <v>185</v>
      </c>
      <c r="AU195" s="144" t="s">
        <v>80</v>
      </c>
      <c r="AY195" s="18" t="s">
        <v>183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8" t="s">
        <v>76</v>
      </c>
      <c r="BK195" s="145">
        <f>ROUND(I195*H195,2)</f>
        <v>0</v>
      </c>
      <c r="BL195" s="18" t="s">
        <v>127</v>
      </c>
      <c r="BM195" s="144" t="s">
        <v>1255</v>
      </c>
    </row>
    <row r="196" spans="2:47" s="1" customFormat="1" ht="12">
      <c r="B196" s="33"/>
      <c r="D196" s="146" t="s">
        <v>191</v>
      </c>
      <c r="F196" s="147" t="s">
        <v>775</v>
      </c>
      <c r="I196" s="148"/>
      <c r="L196" s="33"/>
      <c r="M196" s="149"/>
      <c r="T196" s="54"/>
      <c r="AT196" s="18" t="s">
        <v>191</v>
      </c>
      <c r="AU196" s="18" t="s">
        <v>80</v>
      </c>
    </row>
    <row r="197" spans="2:47" s="1" customFormat="1" ht="12">
      <c r="B197" s="33"/>
      <c r="D197" s="150" t="s">
        <v>193</v>
      </c>
      <c r="F197" s="151" t="s">
        <v>776</v>
      </c>
      <c r="I197" s="148"/>
      <c r="L197" s="33"/>
      <c r="M197" s="149"/>
      <c r="T197" s="54"/>
      <c r="AT197" s="18" t="s">
        <v>193</v>
      </c>
      <c r="AU197" s="18" t="s">
        <v>80</v>
      </c>
    </row>
    <row r="198" spans="2:65" s="1" customFormat="1" ht="16.5" customHeight="1">
      <c r="B198" s="132"/>
      <c r="C198" s="173" t="s">
        <v>365</v>
      </c>
      <c r="D198" s="173" t="s">
        <v>312</v>
      </c>
      <c r="E198" s="174" t="s">
        <v>777</v>
      </c>
      <c r="F198" s="175" t="s">
        <v>778</v>
      </c>
      <c r="G198" s="176" t="s">
        <v>347</v>
      </c>
      <c r="H198" s="177">
        <v>4</v>
      </c>
      <c r="I198" s="178"/>
      <c r="J198" s="179">
        <f>ROUND(I198*H198,2)</f>
        <v>0</v>
      </c>
      <c r="K198" s="175" t="s">
        <v>189</v>
      </c>
      <c r="L198" s="180"/>
      <c r="M198" s="181" t="s">
        <v>3</v>
      </c>
      <c r="N198" s="182" t="s">
        <v>43</v>
      </c>
      <c r="P198" s="142">
        <f>O198*H198</f>
        <v>0</v>
      </c>
      <c r="Q198" s="142">
        <v>0.054</v>
      </c>
      <c r="R198" s="142">
        <f>Q198*H198</f>
        <v>0.216</v>
      </c>
      <c r="S198" s="142">
        <v>0</v>
      </c>
      <c r="T198" s="143">
        <f>S198*H198</f>
        <v>0</v>
      </c>
      <c r="AR198" s="144" t="s">
        <v>245</v>
      </c>
      <c r="AT198" s="144" t="s">
        <v>312</v>
      </c>
      <c r="AU198" s="144" t="s">
        <v>80</v>
      </c>
      <c r="AY198" s="18" t="s">
        <v>183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8" t="s">
        <v>76</v>
      </c>
      <c r="BK198" s="145">
        <f>ROUND(I198*H198,2)</f>
        <v>0</v>
      </c>
      <c r="BL198" s="18" t="s">
        <v>127</v>
      </c>
      <c r="BM198" s="144" t="s">
        <v>1256</v>
      </c>
    </row>
    <row r="199" spans="2:47" s="1" customFormat="1" ht="12">
      <c r="B199" s="33"/>
      <c r="D199" s="146" t="s">
        <v>191</v>
      </c>
      <c r="F199" s="147" t="s">
        <v>778</v>
      </c>
      <c r="I199" s="148"/>
      <c r="L199" s="33"/>
      <c r="M199" s="149"/>
      <c r="T199" s="54"/>
      <c r="AT199" s="18" t="s">
        <v>191</v>
      </c>
      <c r="AU199" s="18" t="s">
        <v>80</v>
      </c>
    </row>
    <row r="200" spans="2:65" s="1" customFormat="1" ht="16.5" customHeight="1">
      <c r="B200" s="132"/>
      <c r="C200" s="133" t="s">
        <v>371</v>
      </c>
      <c r="D200" s="133" t="s">
        <v>185</v>
      </c>
      <c r="E200" s="134" t="s">
        <v>780</v>
      </c>
      <c r="F200" s="135" t="s">
        <v>781</v>
      </c>
      <c r="G200" s="136" t="s">
        <v>347</v>
      </c>
      <c r="H200" s="137">
        <v>4</v>
      </c>
      <c r="I200" s="138"/>
      <c r="J200" s="139">
        <f>ROUND(I200*H200,2)</f>
        <v>0</v>
      </c>
      <c r="K200" s="135" t="s">
        <v>189</v>
      </c>
      <c r="L200" s="33"/>
      <c r="M200" s="140" t="s">
        <v>3</v>
      </c>
      <c r="N200" s="141" t="s">
        <v>43</v>
      </c>
      <c r="P200" s="142">
        <f>O200*H200</f>
        <v>0</v>
      </c>
      <c r="Q200" s="142">
        <v>0.21734</v>
      </c>
      <c r="R200" s="142">
        <f>Q200*H200</f>
        <v>0.86936</v>
      </c>
      <c r="S200" s="142">
        <v>0</v>
      </c>
      <c r="T200" s="143">
        <f>S200*H200</f>
        <v>0</v>
      </c>
      <c r="AR200" s="144" t="s">
        <v>127</v>
      </c>
      <c r="AT200" s="144" t="s">
        <v>185</v>
      </c>
      <c r="AU200" s="144" t="s">
        <v>80</v>
      </c>
      <c r="AY200" s="18" t="s">
        <v>183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8" t="s">
        <v>76</v>
      </c>
      <c r="BK200" s="145">
        <f>ROUND(I200*H200,2)</f>
        <v>0</v>
      </c>
      <c r="BL200" s="18" t="s">
        <v>127</v>
      </c>
      <c r="BM200" s="144" t="s">
        <v>1257</v>
      </c>
    </row>
    <row r="201" spans="2:47" s="1" customFormat="1" ht="12">
      <c r="B201" s="33"/>
      <c r="D201" s="146" t="s">
        <v>191</v>
      </c>
      <c r="F201" s="147" t="s">
        <v>781</v>
      </c>
      <c r="I201" s="148"/>
      <c r="L201" s="33"/>
      <c r="M201" s="149"/>
      <c r="T201" s="54"/>
      <c r="AT201" s="18" t="s">
        <v>191</v>
      </c>
      <c r="AU201" s="18" t="s">
        <v>80</v>
      </c>
    </row>
    <row r="202" spans="2:47" s="1" customFormat="1" ht="12">
      <c r="B202" s="33"/>
      <c r="D202" s="150" t="s">
        <v>193</v>
      </c>
      <c r="F202" s="151" t="s">
        <v>783</v>
      </c>
      <c r="I202" s="148"/>
      <c r="L202" s="33"/>
      <c r="M202" s="149"/>
      <c r="T202" s="54"/>
      <c r="AT202" s="18" t="s">
        <v>193</v>
      </c>
      <c r="AU202" s="18" t="s">
        <v>80</v>
      </c>
    </row>
    <row r="203" spans="2:65" s="1" customFormat="1" ht="16.5" customHeight="1">
      <c r="B203" s="132"/>
      <c r="C203" s="173" t="s">
        <v>378</v>
      </c>
      <c r="D203" s="173" t="s">
        <v>312</v>
      </c>
      <c r="E203" s="174" t="s">
        <v>784</v>
      </c>
      <c r="F203" s="175" t="s">
        <v>785</v>
      </c>
      <c r="G203" s="176" t="s">
        <v>347</v>
      </c>
      <c r="H203" s="177">
        <v>4</v>
      </c>
      <c r="I203" s="178"/>
      <c r="J203" s="179">
        <f>ROUND(I203*H203,2)</f>
        <v>0</v>
      </c>
      <c r="K203" s="175" t="s">
        <v>189</v>
      </c>
      <c r="L203" s="180"/>
      <c r="M203" s="181" t="s">
        <v>3</v>
      </c>
      <c r="N203" s="182" t="s">
        <v>43</v>
      </c>
      <c r="P203" s="142">
        <f>O203*H203</f>
        <v>0</v>
      </c>
      <c r="Q203" s="142">
        <v>0.027</v>
      </c>
      <c r="R203" s="142">
        <f>Q203*H203</f>
        <v>0.108</v>
      </c>
      <c r="S203" s="142">
        <v>0</v>
      </c>
      <c r="T203" s="143">
        <f>S203*H203</f>
        <v>0</v>
      </c>
      <c r="AR203" s="144" t="s">
        <v>245</v>
      </c>
      <c r="AT203" s="144" t="s">
        <v>312</v>
      </c>
      <c r="AU203" s="144" t="s">
        <v>80</v>
      </c>
      <c r="AY203" s="18" t="s">
        <v>183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8" t="s">
        <v>76</v>
      </c>
      <c r="BK203" s="145">
        <f>ROUND(I203*H203,2)</f>
        <v>0</v>
      </c>
      <c r="BL203" s="18" t="s">
        <v>127</v>
      </c>
      <c r="BM203" s="144" t="s">
        <v>1258</v>
      </c>
    </row>
    <row r="204" spans="2:47" s="1" customFormat="1" ht="12">
      <c r="B204" s="33"/>
      <c r="D204" s="146" t="s">
        <v>191</v>
      </c>
      <c r="F204" s="147" t="s">
        <v>785</v>
      </c>
      <c r="I204" s="148"/>
      <c r="L204" s="33"/>
      <c r="M204" s="149"/>
      <c r="T204" s="54"/>
      <c r="AT204" s="18" t="s">
        <v>191</v>
      </c>
      <c r="AU204" s="18" t="s">
        <v>80</v>
      </c>
    </row>
    <row r="205" spans="2:65" s="1" customFormat="1" ht="16.5" customHeight="1">
      <c r="B205" s="132"/>
      <c r="C205" s="173" t="s">
        <v>384</v>
      </c>
      <c r="D205" s="173" t="s">
        <v>312</v>
      </c>
      <c r="E205" s="174" t="s">
        <v>787</v>
      </c>
      <c r="F205" s="175" t="s">
        <v>788</v>
      </c>
      <c r="G205" s="176" t="s">
        <v>347</v>
      </c>
      <c r="H205" s="177">
        <v>4</v>
      </c>
      <c r="I205" s="178"/>
      <c r="J205" s="179">
        <f>ROUND(I205*H205,2)</f>
        <v>0</v>
      </c>
      <c r="K205" s="175" t="s">
        <v>189</v>
      </c>
      <c r="L205" s="180"/>
      <c r="M205" s="181" t="s">
        <v>3</v>
      </c>
      <c r="N205" s="182" t="s">
        <v>43</v>
      </c>
      <c r="P205" s="142">
        <f>O205*H205</f>
        <v>0</v>
      </c>
      <c r="Q205" s="142">
        <v>0.0506</v>
      </c>
      <c r="R205" s="142">
        <f>Q205*H205</f>
        <v>0.2024</v>
      </c>
      <c r="S205" s="142">
        <v>0</v>
      </c>
      <c r="T205" s="143">
        <f>S205*H205</f>
        <v>0</v>
      </c>
      <c r="AR205" s="144" t="s">
        <v>245</v>
      </c>
      <c r="AT205" s="144" t="s">
        <v>312</v>
      </c>
      <c r="AU205" s="144" t="s">
        <v>80</v>
      </c>
      <c r="AY205" s="18" t="s">
        <v>183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8" t="s">
        <v>76</v>
      </c>
      <c r="BK205" s="145">
        <f>ROUND(I205*H205,2)</f>
        <v>0</v>
      </c>
      <c r="BL205" s="18" t="s">
        <v>127</v>
      </c>
      <c r="BM205" s="144" t="s">
        <v>1259</v>
      </c>
    </row>
    <row r="206" spans="2:47" s="1" customFormat="1" ht="12">
      <c r="B206" s="33"/>
      <c r="D206" s="146" t="s">
        <v>191</v>
      </c>
      <c r="F206" s="147" t="s">
        <v>788</v>
      </c>
      <c r="I206" s="148"/>
      <c r="L206" s="33"/>
      <c r="M206" s="149"/>
      <c r="T206" s="54"/>
      <c r="AT206" s="18" t="s">
        <v>191</v>
      </c>
      <c r="AU206" s="18" t="s">
        <v>80</v>
      </c>
    </row>
    <row r="207" spans="2:65" s="1" customFormat="1" ht="16.5" customHeight="1">
      <c r="B207" s="132"/>
      <c r="C207" s="173" t="s">
        <v>389</v>
      </c>
      <c r="D207" s="173" t="s">
        <v>312</v>
      </c>
      <c r="E207" s="174" t="s">
        <v>790</v>
      </c>
      <c r="F207" s="175" t="s">
        <v>791</v>
      </c>
      <c r="G207" s="176" t="s">
        <v>347</v>
      </c>
      <c r="H207" s="177">
        <v>4</v>
      </c>
      <c r="I207" s="178"/>
      <c r="J207" s="179">
        <f>ROUND(I207*H207,2)</f>
        <v>0</v>
      </c>
      <c r="K207" s="175" t="s">
        <v>189</v>
      </c>
      <c r="L207" s="180"/>
      <c r="M207" s="181" t="s">
        <v>3</v>
      </c>
      <c r="N207" s="182" t="s">
        <v>43</v>
      </c>
      <c r="P207" s="142">
        <f>O207*H207</f>
        <v>0</v>
      </c>
      <c r="Q207" s="142">
        <v>0.003</v>
      </c>
      <c r="R207" s="142">
        <f>Q207*H207</f>
        <v>0.012</v>
      </c>
      <c r="S207" s="142">
        <v>0</v>
      </c>
      <c r="T207" s="143">
        <f>S207*H207</f>
        <v>0</v>
      </c>
      <c r="AR207" s="144" t="s">
        <v>245</v>
      </c>
      <c r="AT207" s="144" t="s">
        <v>312</v>
      </c>
      <c r="AU207" s="144" t="s">
        <v>80</v>
      </c>
      <c r="AY207" s="18" t="s">
        <v>183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8" t="s">
        <v>76</v>
      </c>
      <c r="BK207" s="145">
        <f>ROUND(I207*H207,2)</f>
        <v>0</v>
      </c>
      <c r="BL207" s="18" t="s">
        <v>127</v>
      </c>
      <c r="BM207" s="144" t="s">
        <v>1260</v>
      </c>
    </row>
    <row r="208" spans="2:47" s="1" customFormat="1" ht="12">
      <c r="B208" s="33"/>
      <c r="D208" s="146" t="s">
        <v>191</v>
      </c>
      <c r="F208" s="147" t="s">
        <v>791</v>
      </c>
      <c r="I208" s="148"/>
      <c r="L208" s="33"/>
      <c r="M208" s="149"/>
      <c r="T208" s="54"/>
      <c r="AT208" s="18" t="s">
        <v>191</v>
      </c>
      <c r="AU208" s="18" t="s">
        <v>80</v>
      </c>
    </row>
    <row r="209" spans="2:63" s="11" customFormat="1" ht="22.9" customHeight="1">
      <c r="B209" s="120"/>
      <c r="D209" s="121" t="s">
        <v>71</v>
      </c>
      <c r="E209" s="130" t="s">
        <v>560</v>
      </c>
      <c r="F209" s="130" t="s">
        <v>561</v>
      </c>
      <c r="I209" s="123"/>
      <c r="J209" s="131">
        <f>BK209</f>
        <v>0</v>
      </c>
      <c r="L209" s="120"/>
      <c r="M209" s="125"/>
      <c r="P209" s="126">
        <f>SUM(P210:P212)</f>
        <v>0</v>
      </c>
      <c r="R209" s="126">
        <f>SUM(R210:R212)</f>
        <v>0</v>
      </c>
      <c r="T209" s="127">
        <f>SUM(T210:T212)</f>
        <v>0</v>
      </c>
      <c r="AR209" s="121" t="s">
        <v>76</v>
      </c>
      <c r="AT209" s="128" t="s">
        <v>71</v>
      </c>
      <c r="AU209" s="128" t="s">
        <v>76</v>
      </c>
      <c r="AY209" s="121" t="s">
        <v>183</v>
      </c>
      <c r="BK209" s="129">
        <f>SUM(BK210:BK212)</f>
        <v>0</v>
      </c>
    </row>
    <row r="210" spans="2:65" s="1" customFormat="1" ht="16.5" customHeight="1">
      <c r="B210" s="132"/>
      <c r="C210" s="133" t="s">
        <v>397</v>
      </c>
      <c r="D210" s="133" t="s">
        <v>185</v>
      </c>
      <c r="E210" s="134" t="s">
        <v>818</v>
      </c>
      <c r="F210" s="135" t="s">
        <v>819</v>
      </c>
      <c r="G210" s="136" t="s">
        <v>295</v>
      </c>
      <c r="H210" s="137">
        <v>147.195</v>
      </c>
      <c r="I210" s="138"/>
      <c r="J210" s="139">
        <f>ROUND(I210*H210,2)</f>
        <v>0</v>
      </c>
      <c r="K210" s="135" t="s">
        <v>189</v>
      </c>
      <c r="L210" s="33"/>
      <c r="M210" s="140" t="s">
        <v>3</v>
      </c>
      <c r="N210" s="141" t="s">
        <v>43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127</v>
      </c>
      <c r="AT210" s="144" t="s">
        <v>185</v>
      </c>
      <c r="AU210" s="144" t="s">
        <v>80</v>
      </c>
      <c r="AY210" s="18" t="s">
        <v>183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76</v>
      </c>
      <c r="BK210" s="145">
        <f>ROUND(I210*H210,2)</f>
        <v>0</v>
      </c>
      <c r="BL210" s="18" t="s">
        <v>127</v>
      </c>
      <c r="BM210" s="144" t="s">
        <v>1112</v>
      </c>
    </row>
    <row r="211" spans="2:47" s="1" customFormat="1" ht="19.5">
      <c r="B211" s="33"/>
      <c r="D211" s="146" t="s">
        <v>191</v>
      </c>
      <c r="F211" s="147" t="s">
        <v>821</v>
      </c>
      <c r="I211" s="148"/>
      <c r="L211" s="33"/>
      <c r="M211" s="149"/>
      <c r="T211" s="54"/>
      <c r="AT211" s="18" t="s">
        <v>191</v>
      </c>
      <c r="AU211" s="18" t="s">
        <v>80</v>
      </c>
    </row>
    <row r="212" spans="2:47" s="1" customFormat="1" ht="12">
      <c r="B212" s="33"/>
      <c r="D212" s="150" t="s">
        <v>193</v>
      </c>
      <c r="F212" s="151" t="s">
        <v>822</v>
      </c>
      <c r="I212" s="148"/>
      <c r="L212" s="33"/>
      <c r="M212" s="190"/>
      <c r="N212" s="191"/>
      <c r="O212" s="191"/>
      <c r="P212" s="191"/>
      <c r="Q212" s="191"/>
      <c r="R212" s="191"/>
      <c r="S212" s="191"/>
      <c r="T212" s="192"/>
      <c r="AT212" s="18" t="s">
        <v>193</v>
      </c>
      <c r="AU212" s="18" t="s">
        <v>80</v>
      </c>
    </row>
    <row r="213" spans="2:12" s="1" customFormat="1" ht="6.95" customHeight="1"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33"/>
    </row>
  </sheetData>
  <autoFilter ref="C90:K21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2_02/131251100"/>
    <hyperlink ref="F101" r:id="rId2" display="https://podminky.urs.cz/item/CS_URS_2022_02/132251102"/>
    <hyperlink ref="F106" r:id="rId3" display="https://podminky.urs.cz/item/CS_URS_2022_02/132254101"/>
    <hyperlink ref="F111" r:id="rId4" display="https://podminky.urs.cz/item/CS_URS_2022_02/151101101"/>
    <hyperlink ref="F115" r:id="rId5" display="https://podminky.urs.cz/item/CS_URS_2022_02/151101111"/>
    <hyperlink ref="F118" r:id="rId6" display="https://podminky.urs.cz/item/CS_URS_2022_02/162751117"/>
    <hyperlink ref="F121" r:id="rId7" display="https://podminky.urs.cz/item/CS_URS_2022_02/162751119"/>
    <hyperlink ref="F125" r:id="rId8" display="https://podminky.urs.cz/item/CS_URS_2022_02/171201231"/>
    <hyperlink ref="F129" r:id="rId9" display="https://podminky.urs.cz/item/CS_URS_2022_02/171251201"/>
    <hyperlink ref="F136" r:id="rId10" display="https://podminky.urs.cz/item/CS_URS_2022_02/174151101"/>
    <hyperlink ref="F142" r:id="rId11" display="https://podminky.urs.cz/item/CS_URS_2022_02/175151101"/>
    <hyperlink ref="F150" r:id="rId12" display="https://podminky.urs.cz/item/CS_URS_2022_02/211531111"/>
    <hyperlink ref="F159" r:id="rId13" display="https://podminky.urs.cz/item/CS_URS_2022_02/211971110"/>
    <hyperlink ref="F170" r:id="rId14" display="https://podminky.urs.cz/item/CS_URS_2022_02/212752104"/>
    <hyperlink ref="F174" r:id="rId15" display="https://podminky.urs.cz/item/CS_URS_2022_02/451573111"/>
    <hyperlink ref="F181" r:id="rId16" display="https://podminky.urs.cz/item/CS_URS_2022_02/871315221"/>
    <hyperlink ref="F184" r:id="rId17" display="https://podminky.urs.cz/item/CS_URS_2022_02/892351111"/>
    <hyperlink ref="F187" r:id="rId18" display="https://podminky.urs.cz/item/CS_URS_2022_02/895941301"/>
    <hyperlink ref="F192" r:id="rId19" display="https://podminky.urs.cz/item/CS_URS_2022_02/895941314"/>
    <hyperlink ref="F197" r:id="rId20" display="https://podminky.urs.cz/item/CS_URS_2022_02/895941322"/>
    <hyperlink ref="F202" r:id="rId21" display="https://podminky.urs.cz/item/CS_URS_2022_02/899204112"/>
    <hyperlink ref="F212" r:id="rId22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154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156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ROUND(J92,2)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ROUND((SUM(BE92:BE346)),2)</f>
        <v>0</v>
      </c>
      <c r="I35" s="94">
        <v>0.21</v>
      </c>
      <c r="J35" s="84">
        <f>ROUND(((SUM(BE92:BE346))*I35),2)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ROUND((SUM(BF92:BF346)),2)</f>
        <v>0</v>
      </c>
      <c r="I36" s="94">
        <v>0.15</v>
      </c>
      <c r="J36" s="84">
        <f>ROUND(((SUM(BF92:BF346))*I36),2)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ROUND((SUM(BG92:BG346)),2)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ROUND((SUM(BH92:BH346)),2)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ROUND((SUM(BI92:BI346)),2)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154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101-1 - Chodník pro pěší - hlavní trasa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J92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J93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J94</f>
        <v>0</v>
      </c>
      <c r="L65" s="108"/>
    </row>
    <row r="66" spans="2:12" s="9" customFormat="1" ht="19.9" customHeight="1">
      <c r="B66" s="108"/>
      <c r="D66" s="109" t="s">
        <v>163</v>
      </c>
      <c r="E66" s="110"/>
      <c r="F66" s="110"/>
      <c r="G66" s="110"/>
      <c r="H66" s="110"/>
      <c r="I66" s="110"/>
      <c r="J66" s="111">
        <f>J194</f>
        <v>0</v>
      </c>
      <c r="L66" s="108"/>
    </row>
    <row r="67" spans="2:12" s="9" customFormat="1" ht="19.9" customHeight="1">
      <c r="B67" s="108"/>
      <c r="D67" s="109" t="s">
        <v>164</v>
      </c>
      <c r="E67" s="110"/>
      <c r="F67" s="110"/>
      <c r="G67" s="110"/>
      <c r="H67" s="110"/>
      <c r="I67" s="110"/>
      <c r="J67" s="111">
        <f>J201</f>
        <v>0</v>
      </c>
      <c r="L67" s="108"/>
    </row>
    <row r="68" spans="2:12" s="9" customFormat="1" ht="19.9" customHeight="1">
      <c r="B68" s="108"/>
      <c r="D68" s="109" t="s">
        <v>165</v>
      </c>
      <c r="E68" s="110"/>
      <c r="F68" s="110"/>
      <c r="G68" s="110"/>
      <c r="H68" s="110"/>
      <c r="I68" s="110"/>
      <c r="J68" s="111">
        <f>J250</f>
        <v>0</v>
      </c>
      <c r="L68" s="108"/>
    </row>
    <row r="69" spans="2:12" s="9" customFormat="1" ht="19.9" customHeight="1">
      <c r="B69" s="108"/>
      <c r="D69" s="109" t="s">
        <v>166</v>
      </c>
      <c r="E69" s="110"/>
      <c r="F69" s="110"/>
      <c r="G69" s="110"/>
      <c r="H69" s="110"/>
      <c r="I69" s="110"/>
      <c r="J69" s="111">
        <f>J286</f>
        <v>0</v>
      </c>
      <c r="L69" s="108"/>
    </row>
    <row r="70" spans="2:12" s="9" customFormat="1" ht="19.9" customHeight="1">
      <c r="B70" s="108"/>
      <c r="D70" s="109" t="s">
        <v>167</v>
      </c>
      <c r="E70" s="110"/>
      <c r="F70" s="110"/>
      <c r="G70" s="110"/>
      <c r="H70" s="110"/>
      <c r="I70" s="110"/>
      <c r="J70" s="111">
        <f>J343</f>
        <v>0</v>
      </c>
      <c r="L70" s="108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2" t="s">
        <v>168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17</v>
      </c>
      <c r="L79" s="33"/>
    </row>
    <row r="80" spans="2:12" s="1" customFormat="1" ht="16.5" customHeight="1">
      <c r="B80" s="33"/>
      <c r="E80" s="318" t="str">
        <f>E7</f>
        <v>Vybudování a rekonstrukce chodníku v ul. Žižkova, Česká Kamenice</v>
      </c>
      <c r="F80" s="319"/>
      <c r="G80" s="319"/>
      <c r="H80" s="319"/>
      <c r="L80" s="33"/>
    </row>
    <row r="81" spans="2:12" ht="12" customHeight="1">
      <c r="B81" s="21"/>
      <c r="C81" s="28" t="s">
        <v>153</v>
      </c>
      <c r="L81" s="21"/>
    </row>
    <row r="82" spans="2:12" s="1" customFormat="1" ht="16.5" customHeight="1">
      <c r="B82" s="33"/>
      <c r="E82" s="318" t="s">
        <v>154</v>
      </c>
      <c r="F82" s="317"/>
      <c r="G82" s="317"/>
      <c r="H82" s="317"/>
      <c r="L82" s="33"/>
    </row>
    <row r="83" spans="2:12" s="1" customFormat="1" ht="12" customHeight="1">
      <c r="B83" s="33"/>
      <c r="C83" s="28" t="s">
        <v>155</v>
      </c>
      <c r="L83" s="33"/>
    </row>
    <row r="84" spans="2:12" s="1" customFormat="1" ht="16.5" customHeight="1">
      <c r="B84" s="33"/>
      <c r="E84" s="286" t="str">
        <f>E11</f>
        <v xml:space="preserve">SO 101-1 - Chodník pro pěší - hlavní trasa </v>
      </c>
      <c r="F84" s="317"/>
      <c r="G84" s="317"/>
      <c r="H84" s="317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F14</f>
        <v xml:space="preserve"> </v>
      </c>
      <c r="I86" s="28" t="s">
        <v>23</v>
      </c>
      <c r="J86" s="50" t="str">
        <f>IF(J14="","",J14)</f>
        <v>7. 10. 2022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8" t="s">
        <v>25</v>
      </c>
      <c r="F88" s="26" t="str">
        <f>E17</f>
        <v xml:space="preserve"> </v>
      </c>
      <c r="I88" s="28" t="s">
        <v>30</v>
      </c>
      <c r="J88" s="31" t="str">
        <f>E23</f>
        <v xml:space="preserve"> </v>
      </c>
      <c r="L88" s="33"/>
    </row>
    <row r="89" spans="2:12" s="1" customFormat="1" ht="25.7" customHeight="1">
      <c r="B89" s="33"/>
      <c r="C89" s="28" t="s">
        <v>28</v>
      </c>
      <c r="F89" s="26" t="str">
        <f>IF(E20="","",E20)</f>
        <v>Vyplň údaj</v>
      </c>
      <c r="I89" s="28" t="s">
        <v>32</v>
      </c>
      <c r="J89" s="31" t="str">
        <f>E26</f>
        <v>Ing. Kateřina Tumpachová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169</v>
      </c>
      <c r="D91" s="114" t="s">
        <v>57</v>
      </c>
      <c r="E91" s="114" t="s">
        <v>53</v>
      </c>
      <c r="F91" s="114" t="s">
        <v>54</v>
      </c>
      <c r="G91" s="114" t="s">
        <v>170</v>
      </c>
      <c r="H91" s="114" t="s">
        <v>171</v>
      </c>
      <c r="I91" s="114" t="s">
        <v>172</v>
      </c>
      <c r="J91" s="114" t="s">
        <v>159</v>
      </c>
      <c r="K91" s="115" t="s">
        <v>173</v>
      </c>
      <c r="L91" s="112"/>
      <c r="M91" s="57" t="s">
        <v>3</v>
      </c>
      <c r="N91" s="58" t="s">
        <v>42</v>
      </c>
      <c r="O91" s="58" t="s">
        <v>174</v>
      </c>
      <c r="P91" s="58" t="s">
        <v>175</v>
      </c>
      <c r="Q91" s="58" t="s">
        <v>176</v>
      </c>
      <c r="R91" s="58" t="s">
        <v>177</v>
      </c>
      <c r="S91" s="58" t="s">
        <v>178</v>
      </c>
      <c r="T91" s="59" t="s">
        <v>179</v>
      </c>
    </row>
    <row r="92" spans="2:63" s="1" customFormat="1" ht="22.9" customHeight="1">
      <c r="B92" s="33"/>
      <c r="C92" s="62" t="s">
        <v>180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456.3403434</v>
      </c>
      <c r="S92" s="51"/>
      <c r="T92" s="118">
        <f>T93</f>
        <v>282.77815</v>
      </c>
      <c r="AT92" s="18" t="s">
        <v>71</v>
      </c>
      <c r="AU92" s="18" t="s">
        <v>160</v>
      </c>
      <c r="BK92" s="119">
        <f>BK93</f>
        <v>0</v>
      </c>
    </row>
    <row r="93" spans="2:63" s="11" customFormat="1" ht="25.9" customHeight="1">
      <c r="B93" s="120"/>
      <c r="D93" s="121" t="s">
        <v>71</v>
      </c>
      <c r="E93" s="122" t="s">
        <v>181</v>
      </c>
      <c r="F93" s="122" t="s">
        <v>182</v>
      </c>
      <c r="I93" s="123"/>
      <c r="J93" s="124">
        <f>BK93</f>
        <v>0</v>
      </c>
      <c r="L93" s="120"/>
      <c r="M93" s="125"/>
      <c r="P93" s="126">
        <f>P94+P194+P201+P250+P286+P343</f>
        <v>0</v>
      </c>
      <c r="R93" s="126">
        <f>R94+R194+R201+R250+R286+R343</f>
        <v>456.3403434</v>
      </c>
      <c r="T93" s="127">
        <f>T94+T194+T201+T250+T286+T343</f>
        <v>282.77815</v>
      </c>
      <c r="AR93" s="121" t="s">
        <v>76</v>
      </c>
      <c r="AT93" s="128" t="s">
        <v>71</v>
      </c>
      <c r="AU93" s="128" t="s">
        <v>72</v>
      </c>
      <c r="AY93" s="121" t="s">
        <v>183</v>
      </c>
      <c r="BK93" s="129">
        <f>BK94+BK194+BK201+BK250+BK286+BK343</f>
        <v>0</v>
      </c>
    </row>
    <row r="94" spans="2:63" s="11" customFormat="1" ht="22.9" customHeight="1">
      <c r="B94" s="120"/>
      <c r="D94" s="121" t="s">
        <v>71</v>
      </c>
      <c r="E94" s="130" t="s">
        <v>76</v>
      </c>
      <c r="F94" s="130" t="s">
        <v>184</v>
      </c>
      <c r="I94" s="123"/>
      <c r="J94" s="131">
        <f>BK94</f>
        <v>0</v>
      </c>
      <c r="L94" s="120"/>
      <c r="M94" s="125"/>
      <c r="P94" s="126">
        <f>SUM(P95:P193)</f>
        <v>0</v>
      </c>
      <c r="R94" s="126">
        <f>SUM(R95:R193)</f>
        <v>6.418832</v>
      </c>
      <c r="T94" s="127">
        <f>SUM(T95:T193)</f>
        <v>282.77815</v>
      </c>
      <c r="AR94" s="121" t="s">
        <v>76</v>
      </c>
      <c r="AT94" s="128" t="s">
        <v>71</v>
      </c>
      <c r="AU94" s="128" t="s">
        <v>76</v>
      </c>
      <c r="AY94" s="121" t="s">
        <v>183</v>
      </c>
      <c r="BK94" s="129">
        <f>SUM(BK95:BK193)</f>
        <v>0</v>
      </c>
    </row>
    <row r="95" spans="2:65" s="1" customFormat="1" ht="16.5" customHeight="1">
      <c r="B95" s="132"/>
      <c r="C95" s="133" t="s">
        <v>76</v>
      </c>
      <c r="D95" s="133" t="s">
        <v>185</v>
      </c>
      <c r="E95" s="134" t="s">
        <v>186</v>
      </c>
      <c r="F95" s="135" t="s">
        <v>187</v>
      </c>
      <c r="G95" s="136" t="s">
        <v>188</v>
      </c>
      <c r="H95" s="137">
        <v>74.19</v>
      </c>
      <c r="I95" s="138"/>
      <c r="J95" s="139">
        <f>ROUND(I95*H95,2)</f>
        <v>0</v>
      </c>
      <c r="K95" s="135" t="s">
        <v>189</v>
      </c>
      <c r="L95" s="33"/>
      <c r="M95" s="140" t="s">
        <v>3</v>
      </c>
      <c r="N95" s="141" t="s">
        <v>43</v>
      </c>
      <c r="P95" s="142">
        <f>O95*H95</f>
        <v>0</v>
      </c>
      <c r="Q95" s="142">
        <v>0</v>
      </c>
      <c r="R95" s="142">
        <f>Q95*H95</f>
        <v>0</v>
      </c>
      <c r="S95" s="142">
        <v>0.235</v>
      </c>
      <c r="T95" s="143">
        <f>S95*H95</f>
        <v>17.434649999999998</v>
      </c>
      <c r="AR95" s="144" t="s">
        <v>127</v>
      </c>
      <c r="AT95" s="144" t="s">
        <v>185</v>
      </c>
      <c r="AU95" s="144" t="s">
        <v>80</v>
      </c>
      <c r="AY95" s="18" t="s">
        <v>183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18" t="s">
        <v>76</v>
      </c>
      <c r="BK95" s="145">
        <f>ROUND(I95*H95,2)</f>
        <v>0</v>
      </c>
      <c r="BL95" s="18" t="s">
        <v>127</v>
      </c>
      <c r="BM95" s="144" t="s">
        <v>190</v>
      </c>
    </row>
    <row r="96" spans="2:47" s="1" customFormat="1" ht="19.5">
      <c r="B96" s="33"/>
      <c r="D96" s="146" t="s">
        <v>191</v>
      </c>
      <c r="F96" s="147" t="s">
        <v>192</v>
      </c>
      <c r="I96" s="148"/>
      <c r="L96" s="33"/>
      <c r="M96" s="149"/>
      <c r="T96" s="54"/>
      <c r="AT96" s="18" t="s">
        <v>191</v>
      </c>
      <c r="AU96" s="18" t="s">
        <v>80</v>
      </c>
    </row>
    <row r="97" spans="2:47" s="1" customFormat="1" ht="12">
      <c r="B97" s="33"/>
      <c r="D97" s="150" t="s">
        <v>193</v>
      </c>
      <c r="F97" s="151" t="s">
        <v>194</v>
      </c>
      <c r="I97" s="148"/>
      <c r="L97" s="33"/>
      <c r="M97" s="149"/>
      <c r="T97" s="54"/>
      <c r="AT97" s="18" t="s">
        <v>193</v>
      </c>
      <c r="AU97" s="18" t="s">
        <v>80</v>
      </c>
    </row>
    <row r="98" spans="2:47" s="1" customFormat="1" ht="19.5">
      <c r="B98" s="33"/>
      <c r="D98" s="146" t="s">
        <v>195</v>
      </c>
      <c r="F98" s="152" t="s">
        <v>196</v>
      </c>
      <c r="I98" s="148"/>
      <c r="L98" s="33"/>
      <c r="M98" s="149"/>
      <c r="T98" s="54"/>
      <c r="AT98" s="18" t="s">
        <v>195</v>
      </c>
      <c r="AU98" s="18" t="s">
        <v>80</v>
      </c>
    </row>
    <row r="99" spans="2:51" s="12" customFormat="1" ht="12">
      <c r="B99" s="153"/>
      <c r="D99" s="146" t="s">
        <v>197</v>
      </c>
      <c r="E99" s="154" t="s">
        <v>3</v>
      </c>
      <c r="F99" s="155" t="s">
        <v>198</v>
      </c>
      <c r="H99" s="154" t="s">
        <v>3</v>
      </c>
      <c r="I99" s="156"/>
      <c r="L99" s="153"/>
      <c r="M99" s="157"/>
      <c r="T99" s="158"/>
      <c r="AT99" s="154" t="s">
        <v>197</v>
      </c>
      <c r="AU99" s="154" t="s">
        <v>80</v>
      </c>
      <c r="AV99" s="12" t="s">
        <v>76</v>
      </c>
      <c r="AW99" s="12" t="s">
        <v>31</v>
      </c>
      <c r="AX99" s="12" t="s">
        <v>72</v>
      </c>
      <c r="AY99" s="154" t="s">
        <v>183</v>
      </c>
    </row>
    <row r="100" spans="2:51" s="13" customFormat="1" ht="12">
      <c r="B100" s="159"/>
      <c r="D100" s="146" t="s">
        <v>197</v>
      </c>
      <c r="E100" s="160" t="s">
        <v>3</v>
      </c>
      <c r="F100" s="161" t="s">
        <v>199</v>
      </c>
      <c r="H100" s="162">
        <v>74.19</v>
      </c>
      <c r="I100" s="163"/>
      <c r="L100" s="159"/>
      <c r="M100" s="164"/>
      <c r="T100" s="165"/>
      <c r="AT100" s="160" t="s">
        <v>197</v>
      </c>
      <c r="AU100" s="160" t="s">
        <v>80</v>
      </c>
      <c r="AV100" s="13" t="s">
        <v>80</v>
      </c>
      <c r="AW100" s="13" t="s">
        <v>31</v>
      </c>
      <c r="AX100" s="13" t="s">
        <v>76</v>
      </c>
      <c r="AY100" s="160" t="s">
        <v>183</v>
      </c>
    </row>
    <row r="101" spans="2:65" s="1" customFormat="1" ht="21.75" customHeight="1">
      <c r="B101" s="132"/>
      <c r="C101" s="133" t="s">
        <v>80</v>
      </c>
      <c r="D101" s="133" t="s">
        <v>185</v>
      </c>
      <c r="E101" s="134" t="s">
        <v>200</v>
      </c>
      <c r="F101" s="135" t="s">
        <v>201</v>
      </c>
      <c r="G101" s="136" t="s">
        <v>188</v>
      </c>
      <c r="H101" s="137">
        <v>95.76</v>
      </c>
      <c r="I101" s="138"/>
      <c r="J101" s="139">
        <f>ROUND(I101*H101,2)</f>
        <v>0</v>
      </c>
      <c r="K101" s="135" t="s">
        <v>189</v>
      </c>
      <c r="L101" s="33"/>
      <c r="M101" s="140" t="s">
        <v>3</v>
      </c>
      <c r="N101" s="141" t="s">
        <v>43</v>
      </c>
      <c r="P101" s="142">
        <f>O101*H101</f>
        <v>0</v>
      </c>
      <c r="Q101" s="142">
        <v>0</v>
      </c>
      <c r="R101" s="142">
        <f>Q101*H101</f>
        <v>0</v>
      </c>
      <c r="S101" s="142">
        <v>0.255</v>
      </c>
      <c r="T101" s="143">
        <f>S101*H101</f>
        <v>24.4188</v>
      </c>
      <c r="AR101" s="144" t="s">
        <v>127</v>
      </c>
      <c r="AT101" s="144" t="s">
        <v>185</v>
      </c>
      <c r="AU101" s="144" t="s">
        <v>80</v>
      </c>
      <c r="AY101" s="18" t="s">
        <v>183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76</v>
      </c>
      <c r="BK101" s="145">
        <f>ROUND(I101*H101,2)</f>
        <v>0</v>
      </c>
      <c r="BL101" s="18" t="s">
        <v>127</v>
      </c>
      <c r="BM101" s="144" t="s">
        <v>202</v>
      </c>
    </row>
    <row r="102" spans="2:47" s="1" customFormat="1" ht="29.25">
      <c r="B102" s="33"/>
      <c r="D102" s="146" t="s">
        <v>191</v>
      </c>
      <c r="F102" s="147" t="s">
        <v>203</v>
      </c>
      <c r="I102" s="148"/>
      <c r="L102" s="33"/>
      <c r="M102" s="149"/>
      <c r="T102" s="54"/>
      <c r="AT102" s="18" t="s">
        <v>191</v>
      </c>
      <c r="AU102" s="18" t="s">
        <v>80</v>
      </c>
    </row>
    <row r="103" spans="2:47" s="1" customFormat="1" ht="12">
      <c r="B103" s="33"/>
      <c r="D103" s="150" t="s">
        <v>193</v>
      </c>
      <c r="F103" s="151" t="s">
        <v>204</v>
      </c>
      <c r="I103" s="148"/>
      <c r="L103" s="33"/>
      <c r="M103" s="149"/>
      <c r="T103" s="54"/>
      <c r="AT103" s="18" t="s">
        <v>193</v>
      </c>
      <c r="AU103" s="18" t="s">
        <v>80</v>
      </c>
    </row>
    <row r="104" spans="2:51" s="12" customFormat="1" ht="12">
      <c r="B104" s="153"/>
      <c r="D104" s="146" t="s">
        <v>197</v>
      </c>
      <c r="E104" s="154" t="s">
        <v>3</v>
      </c>
      <c r="F104" s="155" t="s">
        <v>205</v>
      </c>
      <c r="H104" s="154" t="s">
        <v>3</v>
      </c>
      <c r="I104" s="156"/>
      <c r="L104" s="153"/>
      <c r="M104" s="157"/>
      <c r="T104" s="158"/>
      <c r="AT104" s="154" t="s">
        <v>197</v>
      </c>
      <c r="AU104" s="154" t="s">
        <v>80</v>
      </c>
      <c r="AV104" s="12" t="s">
        <v>76</v>
      </c>
      <c r="AW104" s="12" t="s">
        <v>31</v>
      </c>
      <c r="AX104" s="12" t="s">
        <v>72</v>
      </c>
      <c r="AY104" s="154" t="s">
        <v>183</v>
      </c>
    </row>
    <row r="105" spans="2:51" s="13" customFormat="1" ht="12">
      <c r="B105" s="159"/>
      <c r="D105" s="146" t="s">
        <v>197</v>
      </c>
      <c r="E105" s="160" t="s">
        <v>3</v>
      </c>
      <c r="F105" s="161" t="s">
        <v>206</v>
      </c>
      <c r="H105" s="162">
        <v>95.76</v>
      </c>
      <c r="I105" s="163"/>
      <c r="L105" s="159"/>
      <c r="M105" s="164"/>
      <c r="T105" s="165"/>
      <c r="AT105" s="160" t="s">
        <v>197</v>
      </c>
      <c r="AU105" s="160" t="s">
        <v>80</v>
      </c>
      <c r="AV105" s="13" t="s">
        <v>80</v>
      </c>
      <c r="AW105" s="13" t="s">
        <v>31</v>
      </c>
      <c r="AX105" s="13" t="s">
        <v>76</v>
      </c>
      <c r="AY105" s="160" t="s">
        <v>183</v>
      </c>
    </row>
    <row r="106" spans="2:65" s="1" customFormat="1" ht="16.5" customHeight="1">
      <c r="B106" s="132"/>
      <c r="C106" s="133" t="s">
        <v>116</v>
      </c>
      <c r="D106" s="133" t="s">
        <v>185</v>
      </c>
      <c r="E106" s="134" t="s">
        <v>207</v>
      </c>
      <c r="F106" s="135" t="s">
        <v>208</v>
      </c>
      <c r="G106" s="136" t="s">
        <v>188</v>
      </c>
      <c r="H106" s="137">
        <v>95.76</v>
      </c>
      <c r="I106" s="138"/>
      <c r="J106" s="139">
        <f>ROUND(I106*H106,2)</f>
        <v>0</v>
      </c>
      <c r="K106" s="135" t="s">
        <v>189</v>
      </c>
      <c r="L106" s="33"/>
      <c r="M106" s="140" t="s">
        <v>3</v>
      </c>
      <c r="N106" s="141" t="s">
        <v>43</v>
      </c>
      <c r="P106" s="142">
        <f>O106*H106</f>
        <v>0</v>
      </c>
      <c r="Q106" s="142">
        <v>0</v>
      </c>
      <c r="R106" s="142">
        <f>Q106*H106</f>
        <v>0</v>
      </c>
      <c r="S106" s="142">
        <v>0.17</v>
      </c>
      <c r="T106" s="143">
        <f>S106*H106</f>
        <v>16.279200000000003</v>
      </c>
      <c r="AR106" s="144" t="s">
        <v>127</v>
      </c>
      <c r="AT106" s="144" t="s">
        <v>185</v>
      </c>
      <c r="AU106" s="144" t="s">
        <v>80</v>
      </c>
      <c r="AY106" s="18" t="s">
        <v>183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76</v>
      </c>
      <c r="BK106" s="145">
        <f>ROUND(I106*H106,2)</f>
        <v>0</v>
      </c>
      <c r="BL106" s="18" t="s">
        <v>127</v>
      </c>
      <c r="BM106" s="144" t="s">
        <v>209</v>
      </c>
    </row>
    <row r="107" spans="2:47" s="1" customFormat="1" ht="19.5">
      <c r="B107" s="33"/>
      <c r="D107" s="146" t="s">
        <v>191</v>
      </c>
      <c r="F107" s="147" t="s">
        <v>210</v>
      </c>
      <c r="I107" s="148"/>
      <c r="L107" s="33"/>
      <c r="M107" s="149"/>
      <c r="T107" s="54"/>
      <c r="AT107" s="18" t="s">
        <v>191</v>
      </c>
      <c r="AU107" s="18" t="s">
        <v>80</v>
      </c>
    </row>
    <row r="108" spans="2:47" s="1" customFormat="1" ht="12">
      <c r="B108" s="33"/>
      <c r="D108" s="150" t="s">
        <v>193</v>
      </c>
      <c r="F108" s="151" t="s">
        <v>211</v>
      </c>
      <c r="I108" s="148"/>
      <c r="L108" s="33"/>
      <c r="M108" s="149"/>
      <c r="T108" s="54"/>
      <c r="AT108" s="18" t="s">
        <v>193</v>
      </c>
      <c r="AU108" s="18" t="s">
        <v>80</v>
      </c>
    </row>
    <row r="109" spans="2:51" s="12" customFormat="1" ht="12">
      <c r="B109" s="153"/>
      <c r="D109" s="146" t="s">
        <v>197</v>
      </c>
      <c r="E109" s="154" t="s">
        <v>3</v>
      </c>
      <c r="F109" s="155" t="s">
        <v>212</v>
      </c>
      <c r="H109" s="154" t="s">
        <v>3</v>
      </c>
      <c r="I109" s="156"/>
      <c r="L109" s="153"/>
      <c r="M109" s="157"/>
      <c r="T109" s="158"/>
      <c r="AT109" s="154" t="s">
        <v>197</v>
      </c>
      <c r="AU109" s="154" t="s">
        <v>80</v>
      </c>
      <c r="AV109" s="12" t="s">
        <v>76</v>
      </c>
      <c r="AW109" s="12" t="s">
        <v>31</v>
      </c>
      <c r="AX109" s="12" t="s">
        <v>72</v>
      </c>
      <c r="AY109" s="154" t="s">
        <v>183</v>
      </c>
    </row>
    <row r="110" spans="2:51" s="13" customFormat="1" ht="12">
      <c r="B110" s="159"/>
      <c r="D110" s="146" t="s">
        <v>197</v>
      </c>
      <c r="E110" s="160" t="s">
        <v>3</v>
      </c>
      <c r="F110" s="161" t="s">
        <v>206</v>
      </c>
      <c r="H110" s="162">
        <v>95.76</v>
      </c>
      <c r="I110" s="163"/>
      <c r="L110" s="159"/>
      <c r="M110" s="164"/>
      <c r="T110" s="165"/>
      <c r="AT110" s="160" t="s">
        <v>197</v>
      </c>
      <c r="AU110" s="160" t="s">
        <v>80</v>
      </c>
      <c r="AV110" s="13" t="s">
        <v>80</v>
      </c>
      <c r="AW110" s="13" t="s">
        <v>31</v>
      </c>
      <c r="AX110" s="13" t="s">
        <v>76</v>
      </c>
      <c r="AY110" s="160" t="s">
        <v>183</v>
      </c>
    </row>
    <row r="111" spans="2:65" s="1" customFormat="1" ht="21.75" customHeight="1">
      <c r="B111" s="132"/>
      <c r="C111" s="133" t="s">
        <v>127</v>
      </c>
      <c r="D111" s="133" t="s">
        <v>185</v>
      </c>
      <c r="E111" s="134" t="s">
        <v>213</v>
      </c>
      <c r="F111" s="135" t="s">
        <v>214</v>
      </c>
      <c r="G111" s="136" t="s">
        <v>188</v>
      </c>
      <c r="H111" s="137">
        <v>110.96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0.44</v>
      </c>
      <c r="T111" s="143">
        <f>S111*H111</f>
        <v>48.822399999999995</v>
      </c>
      <c r="AR111" s="144" t="s">
        <v>127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127</v>
      </c>
      <c r="BM111" s="144" t="s">
        <v>215</v>
      </c>
    </row>
    <row r="112" spans="2:47" s="1" customFormat="1" ht="19.5">
      <c r="B112" s="33"/>
      <c r="D112" s="146" t="s">
        <v>191</v>
      </c>
      <c r="F112" s="147" t="s">
        <v>216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217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51" s="12" customFormat="1" ht="12">
      <c r="B114" s="153"/>
      <c r="D114" s="146" t="s">
        <v>197</v>
      </c>
      <c r="E114" s="154" t="s">
        <v>3</v>
      </c>
      <c r="F114" s="155" t="s">
        <v>218</v>
      </c>
      <c r="H114" s="154" t="s">
        <v>3</v>
      </c>
      <c r="I114" s="156"/>
      <c r="L114" s="153"/>
      <c r="M114" s="157"/>
      <c r="T114" s="158"/>
      <c r="AT114" s="154" t="s">
        <v>197</v>
      </c>
      <c r="AU114" s="154" t="s">
        <v>80</v>
      </c>
      <c r="AV114" s="12" t="s">
        <v>76</v>
      </c>
      <c r="AW114" s="12" t="s">
        <v>31</v>
      </c>
      <c r="AX114" s="12" t="s">
        <v>72</v>
      </c>
      <c r="AY114" s="154" t="s">
        <v>183</v>
      </c>
    </row>
    <row r="115" spans="2:51" s="13" customFormat="1" ht="12">
      <c r="B115" s="159"/>
      <c r="D115" s="146" t="s">
        <v>197</v>
      </c>
      <c r="E115" s="160" t="s">
        <v>3</v>
      </c>
      <c r="F115" s="161" t="s">
        <v>219</v>
      </c>
      <c r="H115" s="162">
        <v>110.96</v>
      </c>
      <c r="I115" s="163"/>
      <c r="L115" s="159"/>
      <c r="M115" s="164"/>
      <c r="T115" s="165"/>
      <c r="AT115" s="160" t="s">
        <v>197</v>
      </c>
      <c r="AU115" s="160" t="s">
        <v>80</v>
      </c>
      <c r="AV115" s="13" t="s">
        <v>80</v>
      </c>
      <c r="AW115" s="13" t="s">
        <v>31</v>
      </c>
      <c r="AX115" s="13" t="s">
        <v>76</v>
      </c>
      <c r="AY115" s="160" t="s">
        <v>183</v>
      </c>
    </row>
    <row r="116" spans="2:65" s="1" customFormat="1" ht="16.5" customHeight="1">
      <c r="B116" s="132"/>
      <c r="C116" s="133" t="s">
        <v>138</v>
      </c>
      <c r="D116" s="133" t="s">
        <v>185</v>
      </c>
      <c r="E116" s="134" t="s">
        <v>220</v>
      </c>
      <c r="F116" s="135" t="s">
        <v>221</v>
      </c>
      <c r="G116" s="136" t="s">
        <v>188</v>
      </c>
      <c r="H116" s="137">
        <v>206.72</v>
      </c>
      <c r="I116" s="138"/>
      <c r="J116" s="139">
        <f>ROUND(I116*H116,2)</f>
        <v>0</v>
      </c>
      <c r="K116" s="135" t="s">
        <v>189</v>
      </c>
      <c r="L116" s="33"/>
      <c r="M116" s="140" t="s">
        <v>3</v>
      </c>
      <c r="N116" s="141" t="s">
        <v>43</v>
      </c>
      <c r="P116" s="142">
        <f>O116*H116</f>
        <v>0</v>
      </c>
      <c r="Q116" s="142">
        <v>0</v>
      </c>
      <c r="R116" s="142">
        <f>Q116*H116</f>
        <v>0</v>
      </c>
      <c r="S116" s="142">
        <v>0.24</v>
      </c>
      <c r="T116" s="143">
        <f>S116*H116</f>
        <v>49.6128</v>
      </c>
      <c r="AR116" s="144" t="s">
        <v>127</v>
      </c>
      <c r="AT116" s="144" t="s">
        <v>185</v>
      </c>
      <c r="AU116" s="144" t="s">
        <v>80</v>
      </c>
      <c r="AY116" s="18" t="s">
        <v>183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76</v>
      </c>
      <c r="BK116" s="145">
        <f>ROUND(I116*H116,2)</f>
        <v>0</v>
      </c>
      <c r="BL116" s="18" t="s">
        <v>127</v>
      </c>
      <c r="BM116" s="144" t="s">
        <v>222</v>
      </c>
    </row>
    <row r="117" spans="2:47" s="1" customFormat="1" ht="19.5">
      <c r="B117" s="33"/>
      <c r="D117" s="146" t="s">
        <v>191</v>
      </c>
      <c r="F117" s="147" t="s">
        <v>223</v>
      </c>
      <c r="I117" s="148"/>
      <c r="L117" s="33"/>
      <c r="M117" s="149"/>
      <c r="T117" s="54"/>
      <c r="AT117" s="18" t="s">
        <v>191</v>
      </c>
      <c r="AU117" s="18" t="s">
        <v>80</v>
      </c>
    </row>
    <row r="118" spans="2:47" s="1" customFormat="1" ht="12">
      <c r="B118" s="33"/>
      <c r="D118" s="150" t="s">
        <v>193</v>
      </c>
      <c r="F118" s="151" t="s">
        <v>224</v>
      </c>
      <c r="I118" s="148"/>
      <c r="L118" s="33"/>
      <c r="M118" s="149"/>
      <c r="T118" s="54"/>
      <c r="AT118" s="18" t="s">
        <v>193</v>
      </c>
      <c r="AU118" s="18" t="s">
        <v>80</v>
      </c>
    </row>
    <row r="119" spans="2:51" s="12" customFormat="1" ht="12">
      <c r="B119" s="153"/>
      <c r="D119" s="146" t="s">
        <v>197</v>
      </c>
      <c r="E119" s="154" t="s">
        <v>3</v>
      </c>
      <c r="F119" s="155" t="s">
        <v>225</v>
      </c>
      <c r="H119" s="154" t="s">
        <v>3</v>
      </c>
      <c r="I119" s="156"/>
      <c r="L119" s="153"/>
      <c r="M119" s="157"/>
      <c r="T119" s="158"/>
      <c r="AT119" s="154" t="s">
        <v>197</v>
      </c>
      <c r="AU119" s="154" t="s">
        <v>80</v>
      </c>
      <c r="AV119" s="12" t="s">
        <v>76</v>
      </c>
      <c r="AW119" s="12" t="s">
        <v>31</v>
      </c>
      <c r="AX119" s="12" t="s">
        <v>72</v>
      </c>
      <c r="AY119" s="154" t="s">
        <v>183</v>
      </c>
    </row>
    <row r="120" spans="2:51" s="13" customFormat="1" ht="12">
      <c r="B120" s="159"/>
      <c r="D120" s="146" t="s">
        <v>197</v>
      </c>
      <c r="E120" s="160" t="s">
        <v>3</v>
      </c>
      <c r="F120" s="161" t="s">
        <v>206</v>
      </c>
      <c r="H120" s="162">
        <v>95.76</v>
      </c>
      <c r="I120" s="163"/>
      <c r="L120" s="159"/>
      <c r="M120" s="164"/>
      <c r="T120" s="165"/>
      <c r="AT120" s="160" t="s">
        <v>197</v>
      </c>
      <c r="AU120" s="160" t="s">
        <v>80</v>
      </c>
      <c r="AV120" s="13" t="s">
        <v>80</v>
      </c>
      <c r="AW120" s="13" t="s">
        <v>31</v>
      </c>
      <c r="AX120" s="13" t="s">
        <v>72</v>
      </c>
      <c r="AY120" s="160" t="s">
        <v>183</v>
      </c>
    </row>
    <row r="121" spans="2:51" s="12" customFormat="1" ht="12">
      <c r="B121" s="153"/>
      <c r="D121" s="146" t="s">
        <v>197</v>
      </c>
      <c r="E121" s="154" t="s">
        <v>3</v>
      </c>
      <c r="F121" s="155" t="s">
        <v>218</v>
      </c>
      <c r="H121" s="154" t="s">
        <v>3</v>
      </c>
      <c r="I121" s="156"/>
      <c r="L121" s="153"/>
      <c r="M121" s="157"/>
      <c r="T121" s="158"/>
      <c r="AT121" s="154" t="s">
        <v>197</v>
      </c>
      <c r="AU121" s="154" t="s">
        <v>80</v>
      </c>
      <c r="AV121" s="12" t="s">
        <v>76</v>
      </c>
      <c r="AW121" s="12" t="s">
        <v>31</v>
      </c>
      <c r="AX121" s="12" t="s">
        <v>72</v>
      </c>
      <c r="AY121" s="154" t="s">
        <v>183</v>
      </c>
    </row>
    <row r="122" spans="2:51" s="13" customFormat="1" ht="12">
      <c r="B122" s="159"/>
      <c r="D122" s="146" t="s">
        <v>197</v>
      </c>
      <c r="E122" s="160" t="s">
        <v>3</v>
      </c>
      <c r="F122" s="161" t="s">
        <v>219</v>
      </c>
      <c r="H122" s="162">
        <v>110.96</v>
      </c>
      <c r="I122" s="163"/>
      <c r="L122" s="159"/>
      <c r="M122" s="164"/>
      <c r="T122" s="165"/>
      <c r="AT122" s="160" t="s">
        <v>197</v>
      </c>
      <c r="AU122" s="160" t="s">
        <v>80</v>
      </c>
      <c r="AV122" s="13" t="s">
        <v>80</v>
      </c>
      <c r="AW122" s="13" t="s">
        <v>31</v>
      </c>
      <c r="AX122" s="13" t="s">
        <v>72</v>
      </c>
      <c r="AY122" s="160" t="s">
        <v>183</v>
      </c>
    </row>
    <row r="123" spans="2:51" s="14" customFormat="1" ht="12">
      <c r="B123" s="166"/>
      <c r="D123" s="146" t="s">
        <v>197</v>
      </c>
      <c r="E123" s="167" t="s">
        <v>3</v>
      </c>
      <c r="F123" s="168" t="s">
        <v>226</v>
      </c>
      <c r="H123" s="169">
        <v>206.72</v>
      </c>
      <c r="I123" s="170"/>
      <c r="L123" s="166"/>
      <c r="M123" s="171"/>
      <c r="T123" s="172"/>
      <c r="AT123" s="167" t="s">
        <v>197</v>
      </c>
      <c r="AU123" s="167" t="s">
        <v>80</v>
      </c>
      <c r="AV123" s="14" t="s">
        <v>127</v>
      </c>
      <c r="AW123" s="14" t="s">
        <v>31</v>
      </c>
      <c r="AX123" s="14" t="s">
        <v>76</v>
      </c>
      <c r="AY123" s="167" t="s">
        <v>183</v>
      </c>
    </row>
    <row r="124" spans="2:65" s="1" customFormat="1" ht="16.5" customHeight="1">
      <c r="B124" s="132"/>
      <c r="C124" s="133" t="s">
        <v>227</v>
      </c>
      <c r="D124" s="133" t="s">
        <v>185</v>
      </c>
      <c r="E124" s="134" t="s">
        <v>228</v>
      </c>
      <c r="F124" s="135" t="s">
        <v>229</v>
      </c>
      <c r="G124" s="136" t="s">
        <v>188</v>
      </c>
      <c r="H124" s="137">
        <v>232.84</v>
      </c>
      <c r="I124" s="138"/>
      <c r="J124" s="139">
        <f>ROUND(I124*H124,2)</f>
        <v>0</v>
      </c>
      <c r="K124" s="135" t="s">
        <v>189</v>
      </c>
      <c r="L124" s="33"/>
      <c r="M124" s="140" t="s">
        <v>3</v>
      </c>
      <c r="N124" s="141" t="s">
        <v>43</v>
      </c>
      <c r="P124" s="142">
        <f>O124*H124</f>
        <v>0</v>
      </c>
      <c r="Q124" s="142">
        <v>0</v>
      </c>
      <c r="R124" s="142">
        <f>Q124*H124</f>
        <v>0</v>
      </c>
      <c r="S124" s="142">
        <v>0.22</v>
      </c>
      <c r="T124" s="143">
        <f>S124*H124</f>
        <v>51.2248</v>
      </c>
      <c r="AR124" s="144" t="s">
        <v>127</v>
      </c>
      <c r="AT124" s="144" t="s">
        <v>185</v>
      </c>
      <c r="AU124" s="144" t="s">
        <v>80</v>
      </c>
      <c r="AY124" s="18" t="s">
        <v>183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76</v>
      </c>
      <c r="BK124" s="145">
        <f>ROUND(I124*H124,2)</f>
        <v>0</v>
      </c>
      <c r="BL124" s="18" t="s">
        <v>127</v>
      </c>
      <c r="BM124" s="144" t="s">
        <v>230</v>
      </c>
    </row>
    <row r="125" spans="2:47" s="1" customFormat="1" ht="19.5">
      <c r="B125" s="33"/>
      <c r="D125" s="146" t="s">
        <v>191</v>
      </c>
      <c r="F125" s="147" t="s">
        <v>231</v>
      </c>
      <c r="I125" s="148"/>
      <c r="L125" s="33"/>
      <c r="M125" s="149"/>
      <c r="T125" s="54"/>
      <c r="AT125" s="18" t="s">
        <v>191</v>
      </c>
      <c r="AU125" s="18" t="s">
        <v>80</v>
      </c>
    </row>
    <row r="126" spans="2:47" s="1" customFormat="1" ht="12">
      <c r="B126" s="33"/>
      <c r="D126" s="150" t="s">
        <v>193</v>
      </c>
      <c r="F126" s="151" t="s">
        <v>232</v>
      </c>
      <c r="I126" s="148"/>
      <c r="L126" s="33"/>
      <c r="M126" s="149"/>
      <c r="T126" s="54"/>
      <c r="AT126" s="18" t="s">
        <v>193</v>
      </c>
      <c r="AU126" s="18" t="s">
        <v>80</v>
      </c>
    </row>
    <row r="127" spans="2:51" s="12" customFormat="1" ht="12">
      <c r="B127" s="153"/>
      <c r="D127" s="146" t="s">
        <v>197</v>
      </c>
      <c r="E127" s="154" t="s">
        <v>3</v>
      </c>
      <c r="F127" s="155" t="s">
        <v>233</v>
      </c>
      <c r="H127" s="154" t="s">
        <v>3</v>
      </c>
      <c r="I127" s="156"/>
      <c r="L127" s="153"/>
      <c r="M127" s="157"/>
      <c r="T127" s="158"/>
      <c r="AT127" s="154" t="s">
        <v>197</v>
      </c>
      <c r="AU127" s="154" t="s">
        <v>80</v>
      </c>
      <c r="AV127" s="12" t="s">
        <v>76</v>
      </c>
      <c r="AW127" s="12" t="s">
        <v>31</v>
      </c>
      <c r="AX127" s="12" t="s">
        <v>72</v>
      </c>
      <c r="AY127" s="154" t="s">
        <v>183</v>
      </c>
    </row>
    <row r="128" spans="2:51" s="13" customFormat="1" ht="12">
      <c r="B128" s="159"/>
      <c r="D128" s="146" t="s">
        <v>197</v>
      </c>
      <c r="E128" s="160" t="s">
        <v>3</v>
      </c>
      <c r="F128" s="161" t="s">
        <v>234</v>
      </c>
      <c r="H128" s="162">
        <v>121.88</v>
      </c>
      <c r="I128" s="163"/>
      <c r="L128" s="159"/>
      <c r="M128" s="164"/>
      <c r="T128" s="165"/>
      <c r="AT128" s="160" t="s">
        <v>197</v>
      </c>
      <c r="AU128" s="160" t="s">
        <v>80</v>
      </c>
      <c r="AV128" s="13" t="s">
        <v>80</v>
      </c>
      <c r="AW128" s="13" t="s">
        <v>31</v>
      </c>
      <c r="AX128" s="13" t="s">
        <v>72</v>
      </c>
      <c r="AY128" s="160" t="s">
        <v>183</v>
      </c>
    </row>
    <row r="129" spans="2:51" s="12" customFormat="1" ht="12">
      <c r="B129" s="153"/>
      <c r="D129" s="146" t="s">
        <v>197</v>
      </c>
      <c r="E129" s="154" t="s">
        <v>3</v>
      </c>
      <c r="F129" s="155" t="s">
        <v>218</v>
      </c>
      <c r="H129" s="154" t="s">
        <v>3</v>
      </c>
      <c r="I129" s="156"/>
      <c r="L129" s="153"/>
      <c r="M129" s="157"/>
      <c r="T129" s="158"/>
      <c r="AT129" s="154" t="s">
        <v>197</v>
      </c>
      <c r="AU129" s="154" t="s">
        <v>80</v>
      </c>
      <c r="AV129" s="12" t="s">
        <v>76</v>
      </c>
      <c r="AW129" s="12" t="s">
        <v>31</v>
      </c>
      <c r="AX129" s="12" t="s">
        <v>72</v>
      </c>
      <c r="AY129" s="154" t="s">
        <v>183</v>
      </c>
    </row>
    <row r="130" spans="2:51" s="13" customFormat="1" ht="12">
      <c r="B130" s="159"/>
      <c r="D130" s="146" t="s">
        <v>197</v>
      </c>
      <c r="E130" s="160" t="s">
        <v>3</v>
      </c>
      <c r="F130" s="161" t="s">
        <v>219</v>
      </c>
      <c r="H130" s="162">
        <v>110.96</v>
      </c>
      <c r="I130" s="163"/>
      <c r="L130" s="159"/>
      <c r="M130" s="164"/>
      <c r="T130" s="165"/>
      <c r="AT130" s="160" t="s">
        <v>197</v>
      </c>
      <c r="AU130" s="160" t="s">
        <v>80</v>
      </c>
      <c r="AV130" s="13" t="s">
        <v>80</v>
      </c>
      <c r="AW130" s="13" t="s">
        <v>31</v>
      </c>
      <c r="AX130" s="13" t="s">
        <v>72</v>
      </c>
      <c r="AY130" s="160" t="s">
        <v>183</v>
      </c>
    </row>
    <row r="131" spans="2:51" s="14" customFormat="1" ht="12">
      <c r="B131" s="166"/>
      <c r="D131" s="146" t="s">
        <v>197</v>
      </c>
      <c r="E131" s="167" t="s">
        <v>3</v>
      </c>
      <c r="F131" s="168" t="s">
        <v>226</v>
      </c>
      <c r="H131" s="169">
        <v>232.84</v>
      </c>
      <c r="I131" s="170"/>
      <c r="L131" s="166"/>
      <c r="M131" s="171"/>
      <c r="T131" s="172"/>
      <c r="AT131" s="167" t="s">
        <v>197</v>
      </c>
      <c r="AU131" s="167" t="s">
        <v>80</v>
      </c>
      <c r="AV131" s="14" t="s">
        <v>127</v>
      </c>
      <c r="AW131" s="14" t="s">
        <v>31</v>
      </c>
      <c r="AX131" s="14" t="s">
        <v>76</v>
      </c>
      <c r="AY131" s="167" t="s">
        <v>183</v>
      </c>
    </row>
    <row r="132" spans="2:65" s="1" customFormat="1" ht="16.5" customHeight="1">
      <c r="B132" s="132"/>
      <c r="C132" s="133" t="s">
        <v>235</v>
      </c>
      <c r="D132" s="133" t="s">
        <v>185</v>
      </c>
      <c r="E132" s="134" t="s">
        <v>236</v>
      </c>
      <c r="F132" s="135" t="s">
        <v>237</v>
      </c>
      <c r="G132" s="136" t="s">
        <v>188</v>
      </c>
      <c r="H132" s="137">
        <v>67.33</v>
      </c>
      <c r="I132" s="138"/>
      <c r="J132" s="139">
        <f>ROUND(I132*H132,2)</f>
        <v>0</v>
      </c>
      <c r="K132" s="135" t="s">
        <v>189</v>
      </c>
      <c r="L132" s="33"/>
      <c r="M132" s="140" t="s">
        <v>3</v>
      </c>
      <c r="N132" s="141" t="s">
        <v>43</v>
      </c>
      <c r="P132" s="142">
        <f>O132*H132</f>
        <v>0</v>
      </c>
      <c r="Q132" s="142">
        <v>0</v>
      </c>
      <c r="R132" s="142">
        <f>Q132*H132</f>
        <v>0</v>
      </c>
      <c r="S132" s="142">
        <v>0.22</v>
      </c>
      <c r="T132" s="143">
        <f>S132*H132</f>
        <v>14.8126</v>
      </c>
      <c r="AR132" s="144" t="s">
        <v>127</v>
      </c>
      <c r="AT132" s="144" t="s">
        <v>185</v>
      </c>
      <c r="AU132" s="144" t="s">
        <v>80</v>
      </c>
      <c r="AY132" s="18" t="s">
        <v>183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76</v>
      </c>
      <c r="BK132" s="145">
        <f>ROUND(I132*H132,2)</f>
        <v>0</v>
      </c>
      <c r="BL132" s="18" t="s">
        <v>127</v>
      </c>
      <c r="BM132" s="144" t="s">
        <v>238</v>
      </c>
    </row>
    <row r="133" spans="2:47" s="1" customFormat="1" ht="19.5">
      <c r="B133" s="33"/>
      <c r="D133" s="146" t="s">
        <v>191</v>
      </c>
      <c r="F133" s="147" t="s">
        <v>239</v>
      </c>
      <c r="I133" s="148"/>
      <c r="L133" s="33"/>
      <c r="M133" s="149"/>
      <c r="T133" s="54"/>
      <c r="AT133" s="18" t="s">
        <v>191</v>
      </c>
      <c r="AU133" s="18" t="s">
        <v>80</v>
      </c>
    </row>
    <row r="134" spans="2:47" s="1" customFormat="1" ht="12">
      <c r="B134" s="33"/>
      <c r="D134" s="150" t="s">
        <v>193</v>
      </c>
      <c r="F134" s="151" t="s">
        <v>240</v>
      </c>
      <c r="I134" s="148"/>
      <c r="L134" s="33"/>
      <c r="M134" s="149"/>
      <c r="T134" s="54"/>
      <c r="AT134" s="18" t="s">
        <v>193</v>
      </c>
      <c r="AU134" s="18" t="s">
        <v>80</v>
      </c>
    </row>
    <row r="135" spans="2:51" s="12" customFormat="1" ht="12">
      <c r="B135" s="153"/>
      <c r="D135" s="146" t="s">
        <v>197</v>
      </c>
      <c r="E135" s="154" t="s">
        <v>3</v>
      </c>
      <c r="F135" s="155" t="s">
        <v>241</v>
      </c>
      <c r="H135" s="154" t="s">
        <v>3</v>
      </c>
      <c r="I135" s="156"/>
      <c r="L135" s="153"/>
      <c r="M135" s="157"/>
      <c r="T135" s="158"/>
      <c r="AT135" s="154" t="s">
        <v>197</v>
      </c>
      <c r="AU135" s="154" t="s">
        <v>80</v>
      </c>
      <c r="AV135" s="12" t="s">
        <v>76</v>
      </c>
      <c r="AW135" s="12" t="s">
        <v>31</v>
      </c>
      <c r="AX135" s="12" t="s">
        <v>72</v>
      </c>
      <c r="AY135" s="154" t="s">
        <v>183</v>
      </c>
    </row>
    <row r="136" spans="2:51" s="13" customFormat="1" ht="12">
      <c r="B136" s="159"/>
      <c r="D136" s="146" t="s">
        <v>197</v>
      </c>
      <c r="E136" s="160" t="s">
        <v>3</v>
      </c>
      <c r="F136" s="161" t="s">
        <v>242</v>
      </c>
      <c r="H136" s="162">
        <v>39.31</v>
      </c>
      <c r="I136" s="163"/>
      <c r="L136" s="159"/>
      <c r="M136" s="164"/>
      <c r="T136" s="165"/>
      <c r="AT136" s="160" t="s">
        <v>197</v>
      </c>
      <c r="AU136" s="160" t="s">
        <v>80</v>
      </c>
      <c r="AV136" s="13" t="s">
        <v>80</v>
      </c>
      <c r="AW136" s="13" t="s">
        <v>31</v>
      </c>
      <c r="AX136" s="13" t="s">
        <v>72</v>
      </c>
      <c r="AY136" s="160" t="s">
        <v>183</v>
      </c>
    </row>
    <row r="137" spans="2:51" s="12" customFormat="1" ht="12">
      <c r="B137" s="153"/>
      <c r="D137" s="146" t="s">
        <v>197</v>
      </c>
      <c r="E137" s="154" t="s">
        <v>3</v>
      </c>
      <c r="F137" s="155" t="s">
        <v>243</v>
      </c>
      <c r="H137" s="154" t="s">
        <v>3</v>
      </c>
      <c r="I137" s="156"/>
      <c r="L137" s="153"/>
      <c r="M137" s="157"/>
      <c r="T137" s="158"/>
      <c r="AT137" s="154" t="s">
        <v>197</v>
      </c>
      <c r="AU137" s="154" t="s">
        <v>80</v>
      </c>
      <c r="AV137" s="12" t="s">
        <v>76</v>
      </c>
      <c r="AW137" s="12" t="s">
        <v>31</v>
      </c>
      <c r="AX137" s="12" t="s">
        <v>72</v>
      </c>
      <c r="AY137" s="154" t="s">
        <v>183</v>
      </c>
    </row>
    <row r="138" spans="2:51" s="13" customFormat="1" ht="12">
      <c r="B138" s="159"/>
      <c r="D138" s="146" t="s">
        <v>197</v>
      </c>
      <c r="E138" s="160" t="s">
        <v>3</v>
      </c>
      <c r="F138" s="161" t="s">
        <v>244</v>
      </c>
      <c r="H138" s="162">
        <v>28.02</v>
      </c>
      <c r="I138" s="163"/>
      <c r="L138" s="159"/>
      <c r="M138" s="164"/>
      <c r="T138" s="165"/>
      <c r="AT138" s="160" t="s">
        <v>197</v>
      </c>
      <c r="AU138" s="160" t="s">
        <v>80</v>
      </c>
      <c r="AV138" s="13" t="s">
        <v>80</v>
      </c>
      <c r="AW138" s="13" t="s">
        <v>31</v>
      </c>
      <c r="AX138" s="13" t="s">
        <v>72</v>
      </c>
      <c r="AY138" s="160" t="s">
        <v>183</v>
      </c>
    </row>
    <row r="139" spans="2:51" s="14" customFormat="1" ht="12">
      <c r="B139" s="166"/>
      <c r="D139" s="146" t="s">
        <v>197</v>
      </c>
      <c r="E139" s="167" t="s">
        <v>3</v>
      </c>
      <c r="F139" s="168" t="s">
        <v>226</v>
      </c>
      <c r="H139" s="169">
        <v>67.33</v>
      </c>
      <c r="I139" s="170"/>
      <c r="L139" s="166"/>
      <c r="M139" s="171"/>
      <c r="T139" s="172"/>
      <c r="AT139" s="167" t="s">
        <v>197</v>
      </c>
      <c r="AU139" s="167" t="s">
        <v>80</v>
      </c>
      <c r="AV139" s="14" t="s">
        <v>127</v>
      </c>
      <c r="AW139" s="14" t="s">
        <v>31</v>
      </c>
      <c r="AX139" s="14" t="s">
        <v>76</v>
      </c>
      <c r="AY139" s="167" t="s">
        <v>183</v>
      </c>
    </row>
    <row r="140" spans="2:65" s="1" customFormat="1" ht="16.5" customHeight="1">
      <c r="B140" s="132"/>
      <c r="C140" s="133" t="s">
        <v>245</v>
      </c>
      <c r="D140" s="133" t="s">
        <v>185</v>
      </c>
      <c r="E140" s="134" t="s">
        <v>246</v>
      </c>
      <c r="F140" s="135" t="s">
        <v>247</v>
      </c>
      <c r="G140" s="136" t="s">
        <v>248</v>
      </c>
      <c r="H140" s="137">
        <v>158.45</v>
      </c>
      <c r="I140" s="138"/>
      <c r="J140" s="139">
        <f>ROUND(I140*H140,2)</f>
        <v>0</v>
      </c>
      <c r="K140" s="135" t="s">
        <v>189</v>
      </c>
      <c r="L140" s="33"/>
      <c r="M140" s="140" t="s">
        <v>3</v>
      </c>
      <c r="N140" s="141" t="s">
        <v>43</v>
      </c>
      <c r="P140" s="142">
        <f>O140*H140</f>
        <v>0</v>
      </c>
      <c r="Q140" s="142">
        <v>0</v>
      </c>
      <c r="R140" s="142">
        <f>Q140*H140</f>
        <v>0</v>
      </c>
      <c r="S140" s="142">
        <v>0.29</v>
      </c>
      <c r="T140" s="143">
        <f>S140*H140</f>
        <v>45.95049999999999</v>
      </c>
      <c r="AR140" s="144" t="s">
        <v>127</v>
      </c>
      <c r="AT140" s="144" t="s">
        <v>185</v>
      </c>
      <c r="AU140" s="144" t="s">
        <v>80</v>
      </c>
      <c r="AY140" s="18" t="s">
        <v>183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8" t="s">
        <v>76</v>
      </c>
      <c r="BK140" s="145">
        <f>ROUND(I140*H140,2)</f>
        <v>0</v>
      </c>
      <c r="BL140" s="18" t="s">
        <v>127</v>
      </c>
      <c r="BM140" s="144" t="s">
        <v>249</v>
      </c>
    </row>
    <row r="141" spans="2:47" s="1" customFormat="1" ht="19.5">
      <c r="B141" s="33"/>
      <c r="D141" s="146" t="s">
        <v>191</v>
      </c>
      <c r="F141" s="147" t="s">
        <v>250</v>
      </c>
      <c r="I141" s="148"/>
      <c r="L141" s="33"/>
      <c r="M141" s="149"/>
      <c r="T141" s="54"/>
      <c r="AT141" s="18" t="s">
        <v>191</v>
      </c>
      <c r="AU141" s="18" t="s">
        <v>80</v>
      </c>
    </row>
    <row r="142" spans="2:47" s="1" customFormat="1" ht="12">
      <c r="B142" s="33"/>
      <c r="D142" s="150" t="s">
        <v>193</v>
      </c>
      <c r="F142" s="151" t="s">
        <v>251</v>
      </c>
      <c r="I142" s="148"/>
      <c r="L142" s="33"/>
      <c r="M142" s="149"/>
      <c r="T142" s="54"/>
      <c r="AT142" s="18" t="s">
        <v>193</v>
      </c>
      <c r="AU142" s="18" t="s">
        <v>80</v>
      </c>
    </row>
    <row r="143" spans="2:51" s="12" customFormat="1" ht="12">
      <c r="B143" s="153"/>
      <c r="D143" s="146" t="s">
        <v>197</v>
      </c>
      <c r="E143" s="154" t="s">
        <v>3</v>
      </c>
      <c r="F143" s="155" t="s">
        <v>252</v>
      </c>
      <c r="H143" s="154" t="s">
        <v>3</v>
      </c>
      <c r="I143" s="156"/>
      <c r="L143" s="153"/>
      <c r="M143" s="157"/>
      <c r="T143" s="158"/>
      <c r="AT143" s="154" t="s">
        <v>197</v>
      </c>
      <c r="AU143" s="154" t="s">
        <v>80</v>
      </c>
      <c r="AV143" s="12" t="s">
        <v>76</v>
      </c>
      <c r="AW143" s="12" t="s">
        <v>31</v>
      </c>
      <c r="AX143" s="12" t="s">
        <v>72</v>
      </c>
      <c r="AY143" s="154" t="s">
        <v>183</v>
      </c>
    </row>
    <row r="144" spans="2:51" s="13" customFormat="1" ht="12">
      <c r="B144" s="159"/>
      <c r="D144" s="146" t="s">
        <v>197</v>
      </c>
      <c r="E144" s="160" t="s">
        <v>3</v>
      </c>
      <c r="F144" s="161" t="s">
        <v>253</v>
      </c>
      <c r="H144" s="162">
        <v>158.45</v>
      </c>
      <c r="I144" s="163"/>
      <c r="L144" s="159"/>
      <c r="M144" s="164"/>
      <c r="T144" s="165"/>
      <c r="AT144" s="160" t="s">
        <v>197</v>
      </c>
      <c r="AU144" s="160" t="s">
        <v>80</v>
      </c>
      <c r="AV144" s="13" t="s">
        <v>80</v>
      </c>
      <c r="AW144" s="13" t="s">
        <v>31</v>
      </c>
      <c r="AX144" s="13" t="s">
        <v>76</v>
      </c>
      <c r="AY144" s="160" t="s">
        <v>183</v>
      </c>
    </row>
    <row r="145" spans="2:65" s="1" customFormat="1" ht="16.5" customHeight="1">
      <c r="B145" s="132"/>
      <c r="C145" s="133" t="s">
        <v>254</v>
      </c>
      <c r="D145" s="133" t="s">
        <v>185</v>
      </c>
      <c r="E145" s="134" t="s">
        <v>255</v>
      </c>
      <c r="F145" s="135" t="s">
        <v>256</v>
      </c>
      <c r="G145" s="136" t="s">
        <v>248</v>
      </c>
      <c r="H145" s="137">
        <v>61.44</v>
      </c>
      <c r="I145" s="138"/>
      <c r="J145" s="139">
        <f>ROUND(I145*H145,2)</f>
        <v>0</v>
      </c>
      <c r="K145" s="135" t="s">
        <v>189</v>
      </c>
      <c r="L145" s="33"/>
      <c r="M145" s="140" t="s">
        <v>3</v>
      </c>
      <c r="N145" s="141" t="s">
        <v>43</v>
      </c>
      <c r="P145" s="142">
        <f>O145*H145</f>
        <v>0</v>
      </c>
      <c r="Q145" s="142">
        <v>0</v>
      </c>
      <c r="R145" s="142">
        <f>Q145*H145</f>
        <v>0</v>
      </c>
      <c r="S145" s="142">
        <v>0.205</v>
      </c>
      <c r="T145" s="143">
        <f>S145*H145</f>
        <v>12.595199999999998</v>
      </c>
      <c r="AR145" s="144" t="s">
        <v>127</v>
      </c>
      <c r="AT145" s="144" t="s">
        <v>185</v>
      </c>
      <c r="AU145" s="144" t="s">
        <v>80</v>
      </c>
      <c r="AY145" s="18" t="s">
        <v>183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76</v>
      </c>
      <c r="BK145" s="145">
        <f>ROUND(I145*H145,2)</f>
        <v>0</v>
      </c>
      <c r="BL145" s="18" t="s">
        <v>127</v>
      </c>
      <c r="BM145" s="144" t="s">
        <v>257</v>
      </c>
    </row>
    <row r="146" spans="2:47" s="1" customFormat="1" ht="19.5">
      <c r="B146" s="33"/>
      <c r="D146" s="146" t="s">
        <v>191</v>
      </c>
      <c r="F146" s="147" t="s">
        <v>258</v>
      </c>
      <c r="I146" s="148"/>
      <c r="L146" s="33"/>
      <c r="M146" s="149"/>
      <c r="T146" s="54"/>
      <c r="AT146" s="18" t="s">
        <v>191</v>
      </c>
      <c r="AU146" s="18" t="s">
        <v>80</v>
      </c>
    </row>
    <row r="147" spans="2:47" s="1" customFormat="1" ht="12">
      <c r="B147" s="33"/>
      <c r="D147" s="150" t="s">
        <v>193</v>
      </c>
      <c r="F147" s="151" t="s">
        <v>259</v>
      </c>
      <c r="I147" s="148"/>
      <c r="L147" s="33"/>
      <c r="M147" s="149"/>
      <c r="T147" s="54"/>
      <c r="AT147" s="18" t="s">
        <v>193</v>
      </c>
      <c r="AU147" s="18" t="s">
        <v>80</v>
      </c>
    </row>
    <row r="148" spans="2:51" s="12" customFormat="1" ht="12">
      <c r="B148" s="153"/>
      <c r="D148" s="146" t="s">
        <v>197</v>
      </c>
      <c r="E148" s="154" t="s">
        <v>3</v>
      </c>
      <c r="F148" s="155" t="s">
        <v>260</v>
      </c>
      <c r="H148" s="154" t="s">
        <v>3</v>
      </c>
      <c r="I148" s="156"/>
      <c r="L148" s="153"/>
      <c r="M148" s="157"/>
      <c r="T148" s="158"/>
      <c r="AT148" s="154" t="s">
        <v>197</v>
      </c>
      <c r="AU148" s="154" t="s">
        <v>80</v>
      </c>
      <c r="AV148" s="12" t="s">
        <v>76</v>
      </c>
      <c r="AW148" s="12" t="s">
        <v>31</v>
      </c>
      <c r="AX148" s="12" t="s">
        <v>72</v>
      </c>
      <c r="AY148" s="154" t="s">
        <v>183</v>
      </c>
    </row>
    <row r="149" spans="2:51" s="13" customFormat="1" ht="12">
      <c r="B149" s="159"/>
      <c r="D149" s="146" t="s">
        <v>197</v>
      </c>
      <c r="E149" s="160" t="s">
        <v>3</v>
      </c>
      <c r="F149" s="161" t="s">
        <v>261</v>
      </c>
      <c r="H149" s="162">
        <v>61.44</v>
      </c>
      <c r="I149" s="163"/>
      <c r="L149" s="159"/>
      <c r="M149" s="164"/>
      <c r="T149" s="165"/>
      <c r="AT149" s="160" t="s">
        <v>197</v>
      </c>
      <c r="AU149" s="160" t="s">
        <v>80</v>
      </c>
      <c r="AV149" s="13" t="s">
        <v>80</v>
      </c>
      <c r="AW149" s="13" t="s">
        <v>31</v>
      </c>
      <c r="AX149" s="13" t="s">
        <v>76</v>
      </c>
      <c r="AY149" s="160" t="s">
        <v>183</v>
      </c>
    </row>
    <row r="150" spans="2:65" s="1" customFormat="1" ht="16.5" customHeight="1">
      <c r="B150" s="132"/>
      <c r="C150" s="133" t="s">
        <v>262</v>
      </c>
      <c r="D150" s="133" t="s">
        <v>185</v>
      </c>
      <c r="E150" s="134" t="s">
        <v>263</v>
      </c>
      <c r="F150" s="135" t="s">
        <v>264</v>
      </c>
      <c r="G150" s="136" t="s">
        <v>248</v>
      </c>
      <c r="H150" s="137">
        <v>40.68</v>
      </c>
      <c r="I150" s="138"/>
      <c r="J150" s="139">
        <f>ROUND(I150*H150,2)</f>
        <v>0</v>
      </c>
      <c r="K150" s="135" t="s">
        <v>189</v>
      </c>
      <c r="L150" s="33"/>
      <c r="M150" s="140" t="s">
        <v>3</v>
      </c>
      <c r="N150" s="141" t="s">
        <v>43</v>
      </c>
      <c r="P150" s="142">
        <f>O150*H150</f>
        <v>0</v>
      </c>
      <c r="Q150" s="142">
        <v>0</v>
      </c>
      <c r="R150" s="142">
        <f>Q150*H150</f>
        <v>0</v>
      </c>
      <c r="S150" s="142">
        <v>0.04</v>
      </c>
      <c r="T150" s="143">
        <f>S150*H150</f>
        <v>1.6272</v>
      </c>
      <c r="AR150" s="144" t="s">
        <v>127</v>
      </c>
      <c r="AT150" s="144" t="s">
        <v>185</v>
      </c>
      <c r="AU150" s="144" t="s">
        <v>80</v>
      </c>
      <c r="AY150" s="18" t="s">
        <v>183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76</v>
      </c>
      <c r="BK150" s="145">
        <f>ROUND(I150*H150,2)</f>
        <v>0</v>
      </c>
      <c r="BL150" s="18" t="s">
        <v>127</v>
      </c>
      <c r="BM150" s="144" t="s">
        <v>265</v>
      </c>
    </row>
    <row r="151" spans="2:47" s="1" customFormat="1" ht="19.5">
      <c r="B151" s="33"/>
      <c r="D151" s="146" t="s">
        <v>191</v>
      </c>
      <c r="F151" s="147" t="s">
        <v>266</v>
      </c>
      <c r="I151" s="148"/>
      <c r="L151" s="33"/>
      <c r="M151" s="149"/>
      <c r="T151" s="54"/>
      <c r="AT151" s="18" t="s">
        <v>191</v>
      </c>
      <c r="AU151" s="18" t="s">
        <v>80</v>
      </c>
    </row>
    <row r="152" spans="2:47" s="1" customFormat="1" ht="12">
      <c r="B152" s="33"/>
      <c r="D152" s="150" t="s">
        <v>193</v>
      </c>
      <c r="F152" s="151" t="s">
        <v>267</v>
      </c>
      <c r="I152" s="148"/>
      <c r="L152" s="33"/>
      <c r="M152" s="149"/>
      <c r="T152" s="54"/>
      <c r="AT152" s="18" t="s">
        <v>193</v>
      </c>
      <c r="AU152" s="18" t="s">
        <v>80</v>
      </c>
    </row>
    <row r="153" spans="2:51" s="12" customFormat="1" ht="12">
      <c r="B153" s="153"/>
      <c r="D153" s="146" t="s">
        <v>197</v>
      </c>
      <c r="E153" s="154" t="s">
        <v>3</v>
      </c>
      <c r="F153" s="155" t="s">
        <v>268</v>
      </c>
      <c r="H153" s="154" t="s">
        <v>3</v>
      </c>
      <c r="I153" s="156"/>
      <c r="L153" s="153"/>
      <c r="M153" s="157"/>
      <c r="T153" s="158"/>
      <c r="AT153" s="154" t="s">
        <v>197</v>
      </c>
      <c r="AU153" s="154" t="s">
        <v>80</v>
      </c>
      <c r="AV153" s="12" t="s">
        <v>76</v>
      </c>
      <c r="AW153" s="12" t="s">
        <v>31</v>
      </c>
      <c r="AX153" s="12" t="s">
        <v>72</v>
      </c>
      <c r="AY153" s="154" t="s">
        <v>183</v>
      </c>
    </row>
    <row r="154" spans="2:51" s="13" customFormat="1" ht="12">
      <c r="B154" s="159"/>
      <c r="D154" s="146" t="s">
        <v>197</v>
      </c>
      <c r="E154" s="160" t="s">
        <v>3</v>
      </c>
      <c r="F154" s="161" t="s">
        <v>269</v>
      </c>
      <c r="H154" s="162">
        <v>40.68</v>
      </c>
      <c r="I154" s="163"/>
      <c r="L154" s="159"/>
      <c r="M154" s="164"/>
      <c r="T154" s="165"/>
      <c r="AT154" s="160" t="s">
        <v>197</v>
      </c>
      <c r="AU154" s="160" t="s">
        <v>80</v>
      </c>
      <c r="AV154" s="13" t="s">
        <v>80</v>
      </c>
      <c r="AW154" s="13" t="s">
        <v>31</v>
      </c>
      <c r="AX154" s="13" t="s">
        <v>76</v>
      </c>
      <c r="AY154" s="160" t="s">
        <v>183</v>
      </c>
    </row>
    <row r="155" spans="2:65" s="1" customFormat="1" ht="21.75" customHeight="1">
      <c r="B155" s="132"/>
      <c r="C155" s="133" t="s">
        <v>270</v>
      </c>
      <c r="D155" s="133" t="s">
        <v>185</v>
      </c>
      <c r="E155" s="134" t="s">
        <v>271</v>
      </c>
      <c r="F155" s="135" t="s">
        <v>272</v>
      </c>
      <c r="G155" s="136" t="s">
        <v>273</v>
      </c>
      <c r="H155" s="137">
        <v>5.268</v>
      </c>
      <c r="I155" s="138"/>
      <c r="J155" s="139">
        <f>ROUND(I155*H155,2)</f>
        <v>0</v>
      </c>
      <c r="K155" s="135" t="s">
        <v>189</v>
      </c>
      <c r="L155" s="33"/>
      <c r="M155" s="140" t="s">
        <v>3</v>
      </c>
      <c r="N155" s="141" t="s">
        <v>43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44" t="s">
        <v>127</v>
      </c>
      <c r="AT155" s="144" t="s">
        <v>185</v>
      </c>
      <c r="AU155" s="144" t="s">
        <v>80</v>
      </c>
      <c r="AY155" s="18" t="s">
        <v>183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8" t="s">
        <v>76</v>
      </c>
      <c r="BK155" s="145">
        <f>ROUND(I155*H155,2)</f>
        <v>0</v>
      </c>
      <c r="BL155" s="18" t="s">
        <v>127</v>
      </c>
      <c r="BM155" s="144" t="s">
        <v>274</v>
      </c>
    </row>
    <row r="156" spans="2:47" s="1" customFormat="1" ht="19.5">
      <c r="B156" s="33"/>
      <c r="D156" s="146" t="s">
        <v>191</v>
      </c>
      <c r="F156" s="147" t="s">
        <v>275</v>
      </c>
      <c r="I156" s="148"/>
      <c r="L156" s="33"/>
      <c r="M156" s="149"/>
      <c r="T156" s="54"/>
      <c r="AT156" s="18" t="s">
        <v>191</v>
      </c>
      <c r="AU156" s="18" t="s">
        <v>80</v>
      </c>
    </row>
    <row r="157" spans="2:47" s="1" customFormat="1" ht="12">
      <c r="B157" s="33"/>
      <c r="D157" s="150" t="s">
        <v>193</v>
      </c>
      <c r="F157" s="151" t="s">
        <v>276</v>
      </c>
      <c r="I157" s="148"/>
      <c r="L157" s="33"/>
      <c r="M157" s="149"/>
      <c r="T157" s="54"/>
      <c r="AT157" s="18" t="s">
        <v>193</v>
      </c>
      <c r="AU157" s="18" t="s">
        <v>80</v>
      </c>
    </row>
    <row r="158" spans="2:51" s="12" customFormat="1" ht="12">
      <c r="B158" s="153"/>
      <c r="D158" s="146" t="s">
        <v>197</v>
      </c>
      <c r="E158" s="154" t="s">
        <v>3</v>
      </c>
      <c r="F158" s="155" t="s">
        <v>277</v>
      </c>
      <c r="H158" s="154" t="s">
        <v>3</v>
      </c>
      <c r="I158" s="156"/>
      <c r="L158" s="153"/>
      <c r="M158" s="157"/>
      <c r="T158" s="158"/>
      <c r="AT158" s="154" t="s">
        <v>197</v>
      </c>
      <c r="AU158" s="154" t="s">
        <v>80</v>
      </c>
      <c r="AV158" s="12" t="s">
        <v>76</v>
      </c>
      <c r="AW158" s="12" t="s">
        <v>31</v>
      </c>
      <c r="AX158" s="12" t="s">
        <v>72</v>
      </c>
      <c r="AY158" s="154" t="s">
        <v>183</v>
      </c>
    </row>
    <row r="159" spans="2:51" s="13" customFormat="1" ht="12">
      <c r="B159" s="159"/>
      <c r="D159" s="146" t="s">
        <v>197</v>
      </c>
      <c r="E159" s="160" t="s">
        <v>3</v>
      </c>
      <c r="F159" s="161" t="s">
        <v>278</v>
      </c>
      <c r="H159" s="162">
        <v>5.268</v>
      </c>
      <c r="I159" s="163"/>
      <c r="L159" s="159"/>
      <c r="M159" s="164"/>
      <c r="T159" s="165"/>
      <c r="AT159" s="160" t="s">
        <v>197</v>
      </c>
      <c r="AU159" s="160" t="s">
        <v>80</v>
      </c>
      <c r="AV159" s="13" t="s">
        <v>80</v>
      </c>
      <c r="AW159" s="13" t="s">
        <v>31</v>
      </c>
      <c r="AX159" s="13" t="s">
        <v>76</v>
      </c>
      <c r="AY159" s="160" t="s">
        <v>183</v>
      </c>
    </row>
    <row r="160" spans="2:65" s="1" customFormat="1" ht="21.75" customHeight="1">
      <c r="B160" s="132"/>
      <c r="C160" s="133" t="s">
        <v>279</v>
      </c>
      <c r="D160" s="133" t="s">
        <v>185</v>
      </c>
      <c r="E160" s="134" t="s">
        <v>280</v>
      </c>
      <c r="F160" s="135" t="s">
        <v>281</v>
      </c>
      <c r="G160" s="136" t="s">
        <v>273</v>
      </c>
      <c r="H160" s="137">
        <v>5.268</v>
      </c>
      <c r="I160" s="138"/>
      <c r="J160" s="139">
        <f>ROUND(I160*H160,2)</f>
        <v>0</v>
      </c>
      <c r="K160" s="135" t="s">
        <v>189</v>
      </c>
      <c r="L160" s="33"/>
      <c r="M160" s="140" t="s">
        <v>3</v>
      </c>
      <c r="N160" s="141" t="s">
        <v>43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127</v>
      </c>
      <c r="AT160" s="144" t="s">
        <v>185</v>
      </c>
      <c r="AU160" s="144" t="s">
        <v>80</v>
      </c>
      <c r="AY160" s="18" t="s">
        <v>183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8" t="s">
        <v>76</v>
      </c>
      <c r="BK160" s="145">
        <f>ROUND(I160*H160,2)</f>
        <v>0</v>
      </c>
      <c r="BL160" s="18" t="s">
        <v>127</v>
      </c>
      <c r="BM160" s="144" t="s">
        <v>282</v>
      </c>
    </row>
    <row r="161" spans="2:47" s="1" customFormat="1" ht="19.5">
      <c r="B161" s="33"/>
      <c r="D161" s="146" t="s">
        <v>191</v>
      </c>
      <c r="F161" s="147" t="s">
        <v>283</v>
      </c>
      <c r="I161" s="148"/>
      <c r="L161" s="33"/>
      <c r="M161" s="149"/>
      <c r="T161" s="54"/>
      <c r="AT161" s="18" t="s">
        <v>191</v>
      </c>
      <c r="AU161" s="18" t="s">
        <v>80</v>
      </c>
    </row>
    <row r="162" spans="2:47" s="1" customFormat="1" ht="12">
      <c r="B162" s="33"/>
      <c r="D162" s="150" t="s">
        <v>193</v>
      </c>
      <c r="F162" s="151" t="s">
        <v>284</v>
      </c>
      <c r="I162" s="148"/>
      <c r="L162" s="33"/>
      <c r="M162" s="149"/>
      <c r="T162" s="54"/>
      <c r="AT162" s="18" t="s">
        <v>193</v>
      </c>
      <c r="AU162" s="18" t="s">
        <v>80</v>
      </c>
    </row>
    <row r="163" spans="2:65" s="1" customFormat="1" ht="24.2" customHeight="1">
      <c r="B163" s="132"/>
      <c r="C163" s="133" t="s">
        <v>285</v>
      </c>
      <c r="D163" s="133" t="s">
        <v>185</v>
      </c>
      <c r="E163" s="134" t="s">
        <v>286</v>
      </c>
      <c r="F163" s="135" t="s">
        <v>287</v>
      </c>
      <c r="G163" s="136" t="s">
        <v>273</v>
      </c>
      <c r="H163" s="137">
        <v>26.34</v>
      </c>
      <c r="I163" s="138"/>
      <c r="J163" s="139">
        <f>ROUND(I163*H163,2)</f>
        <v>0</v>
      </c>
      <c r="K163" s="135" t="s">
        <v>189</v>
      </c>
      <c r="L163" s="33"/>
      <c r="M163" s="140" t="s">
        <v>3</v>
      </c>
      <c r="N163" s="141" t="s">
        <v>43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127</v>
      </c>
      <c r="AT163" s="144" t="s">
        <v>185</v>
      </c>
      <c r="AU163" s="144" t="s">
        <v>80</v>
      </c>
      <c r="AY163" s="18" t="s">
        <v>183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8" t="s">
        <v>76</v>
      </c>
      <c r="BK163" s="145">
        <f>ROUND(I163*H163,2)</f>
        <v>0</v>
      </c>
      <c r="BL163" s="18" t="s">
        <v>127</v>
      </c>
      <c r="BM163" s="144" t="s">
        <v>288</v>
      </c>
    </row>
    <row r="164" spans="2:47" s="1" customFormat="1" ht="19.5">
      <c r="B164" s="33"/>
      <c r="D164" s="146" t="s">
        <v>191</v>
      </c>
      <c r="F164" s="147" t="s">
        <v>289</v>
      </c>
      <c r="I164" s="148"/>
      <c r="L164" s="33"/>
      <c r="M164" s="149"/>
      <c r="T164" s="54"/>
      <c r="AT164" s="18" t="s">
        <v>191</v>
      </c>
      <c r="AU164" s="18" t="s">
        <v>80</v>
      </c>
    </row>
    <row r="165" spans="2:47" s="1" customFormat="1" ht="12">
      <c r="B165" s="33"/>
      <c r="D165" s="150" t="s">
        <v>193</v>
      </c>
      <c r="F165" s="151" t="s">
        <v>290</v>
      </c>
      <c r="I165" s="148"/>
      <c r="L165" s="33"/>
      <c r="M165" s="149"/>
      <c r="T165" s="54"/>
      <c r="AT165" s="18" t="s">
        <v>193</v>
      </c>
      <c r="AU165" s="18" t="s">
        <v>80</v>
      </c>
    </row>
    <row r="166" spans="2:51" s="13" customFormat="1" ht="12">
      <c r="B166" s="159"/>
      <c r="D166" s="146" t="s">
        <v>197</v>
      </c>
      <c r="F166" s="161" t="s">
        <v>291</v>
      </c>
      <c r="H166" s="162">
        <v>26.34</v>
      </c>
      <c r="I166" s="163"/>
      <c r="L166" s="159"/>
      <c r="M166" s="164"/>
      <c r="T166" s="165"/>
      <c r="AT166" s="160" t="s">
        <v>197</v>
      </c>
      <c r="AU166" s="160" t="s">
        <v>80</v>
      </c>
      <c r="AV166" s="13" t="s">
        <v>80</v>
      </c>
      <c r="AW166" s="13" t="s">
        <v>4</v>
      </c>
      <c r="AX166" s="13" t="s">
        <v>76</v>
      </c>
      <c r="AY166" s="160" t="s">
        <v>183</v>
      </c>
    </row>
    <row r="167" spans="2:65" s="1" customFormat="1" ht="16.5" customHeight="1">
      <c r="B167" s="132"/>
      <c r="C167" s="133" t="s">
        <v>292</v>
      </c>
      <c r="D167" s="133" t="s">
        <v>185</v>
      </c>
      <c r="E167" s="134" t="s">
        <v>293</v>
      </c>
      <c r="F167" s="135" t="s">
        <v>294</v>
      </c>
      <c r="G167" s="136" t="s">
        <v>295</v>
      </c>
      <c r="H167" s="137">
        <v>9.482</v>
      </c>
      <c r="I167" s="138"/>
      <c r="J167" s="139">
        <f>ROUND(I167*H167,2)</f>
        <v>0</v>
      </c>
      <c r="K167" s="135" t="s">
        <v>189</v>
      </c>
      <c r="L167" s="33"/>
      <c r="M167" s="140" t="s">
        <v>3</v>
      </c>
      <c r="N167" s="141" t="s">
        <v>43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127</v>
      </c>
      <c r="AT167" s="144" t="s">
        <v>185</v>
      </c>
      <c r="AU167" s="144" t="s">
        <v>80</v>
      </c>
      <c r="AY167" s="18" t="s">
        <v>183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8" t="s">
        <v>76</v>
      </c>
      <c r="BK167" s="145">
        <f>ROUND(I167*H167,2)</f>
        <v>0</v>
      </c>
      <c r="BL167" s="18" t="s">
        <v>127</v>
      </c>
      <c r="BM167" s="144" t="s">
        <v>296</v>
      </c>
    </row>
    <row r="168" spans="2:47" s="1" customFormat="1" ht="19.5">
      <c r="B168" s="33"/>
      <c r="D168" s="146" t="s">
        <v>191</v>
      </c>
      <c r="F168" s="147" t="s">
        <v>297</v>
      </c>
      <c r="I168" s="148"/>
      <c r="L168" s="33"/>
      <c r="M168" s="149"/>
      <c r="T168" s="54"/>
      <c r="AT168" s="18" t="s">
        <v>191</v>
      </c>
      <c r="AU168" s="18" t="s">
        <v>80</v>
      </c>
    </row>
    <row r="169" spans="2:47" s="1" customFormat="1" ht="12">
      <c r="B169" s="33"/>
      <c r="D169" s="150" t="s">
        <v>193</v>
      </c>
      <c r="F169" s="151" t="s">
        <v>298</v>
      </c>
      <c r="I169" s="148"/>
      <c r="L169" s="33"/>
      <c r="M169" s="149"/>
      <c r="T169" s="54"/>
      <c r="AT169" s="18" t="s">
        <v>193</v>
      </c>
      <c r="AU169" s="18" t="s">
        <v>80</v>
      </c>
    </row>
    <row r="170" spans="2:51" s="13" customFormat="1" ht="12">
      <c r="B170" s="159"/>
      <c r="D170" s="146" t="s">
        <v>197</v>
      </c>
      <c r="F170" s="161" t="s">
        <v>299</v>
      </c>
      <c r="H170" s="162">
        <v>9.482</v>
      </c>
      <c r="I170" s="163"/>
      <c r="L170" s="159"/>
      <c r="M170" s="164"/>
      <c r="T170" s="165"/>
      <c r="AT170" s="160" t="s">
        <v>197</v>
      </c>
      <c r="AU170" s="160" t="s">
        <v>80</v>
      </c>
      <c r="AV170" s="13" t="s">
        <v>80</v>
      </c>
      <c r="AW170" s="13" t="s">
        <v>4</v>
      </c>
      <c r="AX170" s="13" t="s">
        <v>76</v>
      </c>
      <c r="AY170" s="160" t="s">
        <v>183</v>
      </c>
    </row>
    <row r="171" spans="2:65" s="1" customFormat="1" ht="16.5" customHeight="1">
      <c r="B171" s="132"/>
      <c r="C171" s="133" t="s">
        <v>9</v>
      </c>
      <c r="D171" s="133" t="s">
        <v>185</v>
      </c>
      <c r="E171" s="134" t="s">
        <v>300</v>
      </c>
      <c r="F171" s="135" t="s">
        <v>301</v>
      </c>
      <c r="G171" s="136" t="s">
        <v>273</v>
      </c>
      <c r="H171" s="137">
        <v>5.268</v>
      </c>
      <c r="I171" s="138"/>
      <c r="J171" s="139">
        <f>ROUND(I171*H171,2)</f>
        <v>0</v>
      </c>
      <c r="K171" s="135" t="s">
        <v>189</v>
      </c>
      <c r="L171" s="33"/>
      <c r="M171" s="140" t="s">
        <v>3</v>
      </c>
      <c r="N171" s="141" t="s">
        <v>43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127</v>
      </c>
      <c r="AT171" s="144" t="s">
        <v>185</v>
      </c>
      <c r="AU171" s="144" t="s">
        <v>80</v>
      </c>
      <c r="AY171" s="18" t="s">
        <v>183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8" t="s">
        <v>76</v>
      </c>
      <c r="BK171" s="145">
        <f>ROUND(I171*H171,2)</f>
        <v>0</v>
      </c>
      <c r="BL171" s="18" t="s">
        <v>127</v>
      </c>
      <c r="BM171" s="144" t="s">
        <v>302</v>
      </c>
    </row>
    <row r="172" spans="2:47" s="1" customFormat="1" ht="12">
      <c r="B172" s="33"/>
      <c r="D172" s="146" t="s">
        <v>191</v>
      </c>
      <c r="F172" s="147" t="s">
        <v>303</v>
      </c>
      <c r="I172" s="148"/>
      <c r="L172" s="33"/>
      <c r="M172" s="149"/>
      <c r="T172" s="54"/>
      <c r="AT172" s="18" t="s">
        <v>191</v>
      </c>
      <c r="AU172" s="18" t="s">
        <v>80</v>
      </c>
    </row>
    <row r="173" spans="2:47" s="1" customFormat="1" ht="12">
      <c r="B173" s="33"/>
      <c r="D173" s="150" t="s">
        <v>193</v>
      </c>
      <c r="F173" s="151" t="s">
        <v>304</v>
      </c>
      <c r="I173" s="148"/>
      <c r="L173" s="33"/>
      <c r="M173" s="149"/>
      <c r="T173" s="54"/>
      <c r="AT173" s="18" t="s">
        <v>193</v>
      </c>
      <c r="AU173" s="18" t="s">
        <v>80</v>
      </c>
    </row>
    <row r="174" spans="2:65" s="1" customFormat="1" ht="16.5" customHeight="1">
      <c r="B174" s="132"/>
      <c r="C174" s="133" t="s">
        <v>305</v>
      </c>
      <c r="D174" s="133" t="s">
        <v>185</v>
      </c>
      <c r="E174" s="134" t="s">
        <v>306</v>
      </c>
      <c r="F174" s="135" t="s">
        <v>307</v>
      </c>
      <c r="G174" s="136" t="s">
        <v>188</v>
      </c>
      <c r="H174" s="137">
        <v>23.77</v>
      </c>
      <c r="I174" s="138"/>
      <c r="J174" s="139">
        <f>ROUND(I174*H174,2)</f>
        <v>0</v>
      </c>
      <c r="K174" s="135" t="s">
        <v>189</v>
      </c>
      <c r="L174" s="33"/>
      <c r="M174" s="140" t="s">
        <v>3</v>
      </c>
      <c r="N174" s="141" t="s">
        <v>43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127</v>
      </c>
      <c r="AT174" s="144" t="s">
        <v>185</v>
      </c>
      <c r="AU174" s="144" t="s">
        <v>80</v>
      </c>
      <c r="AY174" s="18" t="s">
        <v>183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76</v>
      </c>
      <c r="BK174" s="145">
        <f>ROUND(I174*H174,2)</f>
        <v>0</v>
      </c>
      <c r="BL174" s="18" t="s">
        <v>127</v>
      </c>
      <c r="BM174" s="144" t="s">
        <v>308</v>
      </c>
    </row>
    <row r="175" spans="2:47" s="1" customFormat="1" ht="12">
      <c r="B175" s="33"/>
      <c r="D175" s="146" t="s">
        <v>191</v>
      </c>
      <c r="F175" s="147" t="s">
        <v>309</v>
      </c>
      <c r="I175" s="148"/>
      <c r="L175" s="33"/>
      <c r="M175" s="149"/>
      <c r="T175" s="54"/>
      <c r="AT175" s="18" t="s">
        <v>191</v>
      </c>
      <c r="AU175" s="18" t="s">
        <v>80</v>
      </c>
    </row>
    <row r="176" spans="2:47" s="1" customFormat="1" ht="12">
      <c r="B176" s="33"/>
      <c r="D176" s="150" t="s">
        <v>193</v>
      </c>
      <c r="F176" s="151" t="s">
        <v>310</v>
      </c>
      <c r="I176" s="148"/>
      <c r="L176" s="33"/>
      <c r="M176" s="149"/>
      <c r="T176" s="54"/>
      <c r="AT176" s="18" t="s">
        <v>193</v>
      </c>
      <c r="AU176" s="18" t="s">
        <v>80</v>
      </c>
    </row>
    <row r="177" spans="2:65" s="1" customFormat="1" ht="16.5" customHeight="1">
      <c r="B177" s="132"/>
      <c r="C177" s="173" t="s">
        <v>311</v>
      </c>
      <c r="D177" s="173" t="s">
        <v>312</v>
      </c>
      <c r="E177" s="174" t="s">
        <v>313</v>
      </c>
      <c r="F177" s="175" t="s">
        <v>314</v>
      </c>
      <c r="G177" s="176" t="s">
        <v>295</v>
      </c>
      <c r="H177" s="177">
        <v>6.418</v>
      </c>
      <c r="I177" s="178"/>
      <c r="J177" s="179">
        <f>ROUND(I177*H177,2)</f>
        <v>0</v>
      </c>
      <c r="K177" s="175" t="s">
        <v>189</v>
      </c>
      <c r="L177" s="180"/>
      <c r="M177" s="181" t="s">
        <v>3</v>
      </c>
      <c r="N177" s="182" t="s">
        <v>43</v>
      </c>
      <c r="P177" s="142">
        <f>O177*H177</f>
        <v>0</v>
      </c>
      <c r="Q177" s="142">
        <v>1</v>
      </c>
      <c r="R177" s="142">
        <f>Q177*H177</f>
        <v>6.418</v>
      </c>
      <c r="S177" s="142">
        <v>0</v>
      </c>
      <c r="T177" s="143">
        <f>S177*H177</f>
        <v>0</v>
      </c>
      <c r="AR177" s="144" t="s">
        <v>245</v>
      </c>
      <c r="AT177" s="144" t="s">
        <v>312</v>
      </c>
      <c r="AU177" s="144" t="s">
        <v>80</v>
      </c>
      <c r="AY177" s="18" t="s">
        <v>183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8" t="s">
        <v>76</v>
      </c>
      <c r="BK177" s="145">
        <f>ROUND(I177*H177,2)</f>
        <v>0</v>
      </c>
      <c r="BL177" s="18" t="s">
        <v>127</v>
      </c>
      <c r="BM177" s="144" t="s">
        <v>315</v>
      </c>
    </row>
    <row r="178" spans="2:47" s="1" customFormat="1" ht="12">
      <c r="B178" s="33"/>
      <c r="D178" s="146" t="s">
        <v>191</v>
      </c>
      <c r="F178" s="147" t="s">
        <v>314</v>
      </c>
      <c r="I178" s="148"/>
      <c r="L178" s="33"/>
      <c r="M178" s="149"/>
      <c r="T178" s="54"/>
      <c r="AT178" s="18" t="s">
        <v>191</v>
      </c>
      <c r="AU178" s="18" t="s">
        <v>80</v>
      </c>
    </row>
    <row r="179" spans="2:51" s="13" customFormat="1" ht="12">
      <c r="B179" s="159"/>
      <c r="D179" s="146" t="s">
        <v>197</v>
      </c>
      <c r="E179" s="160" t="s">
        <v>3</v>
      </c>
      <c r="F179" s="161" t="s">
        <v>316</v>
      </c>
      <c r="H179" s="162">
        <v>6.418</v>
      </c>
      <c r="I179" s="163"/>
      <c r="L179" s="159"/>
      <c r="M179" s="164"/>
      <c r="T179" s="165"/>
      <c r="AT179" s="160" t="s">
        <v>197</v>
      </c>
      <c r="AU179" s="160" t="s">
        <v>80</v>
      </c>
      <c r="AV179" s="13" t="s">
        <v>80</v>
      </c>
      <c r="AW179" s="13" t="s">
        <v>31</v>
      </c>
      <c r="AX179" s="13" t="s">
        <v>76</v>
      </c>
      <c r="AY179" s="160" t="s">
        <v>183</v>
      </c>
    </row>
    <row r="180" spans="2:65" s="1" customFormat="1" ht="16.5" customHeight="1">
      <c r="B180" s="132"/>
      <c r="C180" s="133" t="s">
        <v>317</v>
      </c>
      <c r="D180" s="133" t="s">
        <v>185</v>
      </c>
      <c r="E180" s="134" t="s">
        <v>318</v>
      </c>
      <c r="F180" s="135" t="s">
        <v>319</v>
      </c>
      <c r="G180" s="136" t="s">
        <v>188</v>
      </c>
      <c r="H180" s="137">
        <v>23.77</v>
      </c>
      <c r="I180" s="138"/>
      <c r="J180" s="139">
        <f>ROUND(I180*H180,2)</f>
        <v>0</v>
      </c>
      <c r="K180" s="135" t="s">
        <v>189</v>
      </c>
      <c r="L180" s="33"/>
      <c r="M180" s="140" t="s">
        <v>3</v>
      </c>
      <c r="N180" s="141" t="s">
        <v>43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127</v>
      </c>
      <c r="AT180" s="144" t="s">
        <v>185</v>
      </c>
      <c r="AU180" s="144" t="s">
        <v>80</v>
      </c>
      <c r="AY180" s="18" t="s">
        <v>183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8" t="s">
        <v>76</v>
      </c>
      <c r="BK180" s="145">
        <f>ROUND(I180*H180,2)</f>
        <v>0</v>
      </c>
      <c r="BL180" s="18" t="s">
        <v>127</v>
      </c>
      <c r="BM180" s="144" t="s">
        <v>320</v>
      </c>
    </row>
    <row r="181" spans="2:47" s="1" customFormat="1" ht="12">
      <c r="B181" s="33"/>
      <c r="D181" s="146" t="s">
        <v>191</v>
      </c>
      <c r="F181" s="147" t="s">
        <v>321</v>
      </c>
      <c r="I181" s="148"/>
      <c r="L181" s="33"/>
      <c r="M181" s="149"/>
      <c r="T181" s="54"/>
      <c r="AT181" s="18" t="s">
        <v>191</v>
      </c>
      <c r="AU181" s="18" t="s">
        <v>80</v>
      </c>
    </row>
    <row r="182" spans="2:47" s="1" customFormat="1" ht="12">
      <c r="B182" s="33"/>
      <c r="D182" s="150" t="s">
        <v>193</v>
      </c>
      <c r="F182" s="151" t="s">
        <v>322</v>
      </c>
      <c r="I182" s="148"/>
      <c r="L182" s="33"/>
      <c r="M182" s="149"/>
      <c r="T182" s="54"/>
      <c r="AT182" s="18" t="s">
        <v>193</v>
      </c>
      <c r="AU182" s="18" t="s">
        <v>80</v>
      </c>
    </row>
    <row r="183" spans="2:65" s="1" customFormat="1" ht="16.5" customHeight="1">
      <c r="B183" s="132"/>
      <c r="C183" s="173" t="s">
        <v>323</v>
      </c>
      <c r="D183" s="173" t="s">
        <v>312</v>
      </c>
      <c r="E183" s="174" t="s">
        <v>324</v>
      </c>
      <c r="F183" s="175" t="s">
        <v>325</v>
      </c>
      <c r="G183" s="176" t="s">
        <v>326</v>
      </c>
      <c r="H183" s="177">
        <v>0.832</v>
      </c>
      <c r="I183" s="178"/>
      <c r="J183" s="179">
        <f>ROUND(I183*H183,2)</f>
        <v>0</v>
      </c>
      <c r="K183" s="175" t="s">
        <v>189</v>
      </c>
      <c r="L183" s="180"/>
      <c r="M183" s="181" t="s">
        <v>3</v>
      </c>
      <c r="N183" s="182" t="s">
        <v>43</v>
      </c>
      <c r="P183" s="142">
        <f>O183*H183</f>
        <v>0</v>
      </c>
      <c r="Q183" s="142">
        <v>0.001</v>
      </c>
      <c r="R183" s="142">
        <f>Q183*H183</f>
        <v>0.000832</v>
      </c>
      <c r="S183" s="142">
        <v>0</v>
      </c>
      <c r="T183" s="143">
        <f>S183*H183</f>
        <v>0</v>
      </c>
      <c r="AR183" s="144" t="s">
        <v>245</v>
      </c>
      <c r="AT183" s="144" t="s">
        <v>312</v>
      </c>
      <c r="AU183" s="144" t="s">
        <v>80</v>
      </c>
      <c r="AY183" s="18" t="s">
        <v>183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8" t="s">
        <v>76</v>
      </c>
      <c r="BK183" s="145">
        <f>ROUND(I183*H183,2)</f>
        <v>0</v>
      </c>
      <c r="BL183" s="18" t="s">
        <v>127</v>
      </c>
      <c r="BM183" s="144" t="s">
        <v>327</v>
      </c>
    </row>
    <row r="184" spans="2:47" s="1" customFormat="1" ht="12">
      <c r="B184" s="33"/>
      <c r="D184" s="146" t="s">
        <v>191</v>
      </c>
      <c r="F184" s="147" t="s">
        <v>325</v>
      </c>
      <c r="I184" s="148"/>
      <c r="L184" s="33"/>
      <c r="M184" s="149"/>
      <c r="T184" s="54"/>
      <c r="AT184" s="18" t="s">
        <v>191</v>
      </c>
      <c r="AU184" s="18" t="s">
        <v>80</v>
      </c>
    </row>
    <row r="185" spans="2:51" s="13" customFormat="1" ht="12">
      <c r="B185" s="159"/>
      <c r="D185" s="146" t="s">
        <v>197</v>
      </c>
      <c r="F185" s="161" t="s">
        <v>328</v>
      </c>
      <c r="H185" s="162">
        <v>0.832</v>
      </c>
      <c r="I185" s="163"/>
      <c r="L185" s="159"/>
      <c r="M185" s="164"/>
      <c r="T185" s="165"/>
      <c r="AT185" s="160" t="s">
        <v>197</v>
      </c>
      <c r="AU185" s="160" t="s">
        <v>80</v>
      </c>
      <c r="AV185" s="13" t="s">
        <v>80</v>
      </c>
      <c r="AW185" s="13" t="s">
        <v>4</v>
      </c>
      <c r="AX185" s="13" t="s">
        <v>76</v>
      </c>
      <c r="AY185" s="160" t="s">
        <v>183</v>
      </c>
    </row>
    <row r="186" spans="2:65" s="1" customFormat="1" ht="16.5" customHeight="1">
      <c r="B186" s="132"/>
      <c r="C186" s="133" t="s">
        <v>329</v>
      </c>
      <c r="D186" s="133" t="s">
        <v>185</v>
      </c>
      <c r="E186" s="134" t="s">
        <v>330</v>
      </c>
      <c r="F186" s="135" t="s">
        <v>331</v>
      </c>
      <c r="G186" s="136" t="s">
        <v>188</v>
      </c>
      <c r="H186" s="137">
        <v>410.24</v>
      </c>
      <c r="I186" s="138"/>
      <c r="J186" s="139">
        <f>ROUND(I186*H186,2)</f>
        <v>0</v>
      </c>
      <c r="K186" s="135" t="s">
        <v>189</v>
      </c>
      <c r="L186" s="33"/>
      <c r="M186" s="140" t="s">
        <v>3</v>
      </c>
      <c r="N186" s="141" t="s">
        <v>43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127</v>
      </c>
      <c r="AT186" s="144" t="s">
        <v>185</v>
      </c>
      <c r="AU186" s="144" t="s">
        <v>80</v>
      </c>
      <c r="AY186" s="18" t="s">
        <v>183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8" t="s">
        <v>76</v>
      </c>
      <c r="BK186" s="145">
        <f>ROUND(I186*H186,2)</f>
        <v>0</v>
      </c>
      <c r="BL186" s="18" t="s">
        <v>127</v>
      </c>
      <c r="BM186" s="144" t="s">
        <v>332</v>
      </c>
    </row>
    <row r="187" spans="2:47" s="1" customFormat="1" ht="12">
      <c r="B187" s="33"/>
      <c r="D187" s="146" t="s">
        <v>191</v>
      </c>
      <c r="F187" s="147" t="s">
        <v>333</v>
      </c>
      <c r="I187" s="148"/>
      <c r="L187" s="33"/>
      <c r="M187" s="149"/>
      <c r="T187" s="54"/>
      <c r="AT187" s="18" t="s">
        <v>191</v>
      </c>
      <c r="AU187" s="18" t="s">
        <v>80</v>
      </c>
    </row>
    <row r="188" spans="2:47" s="1" customFormat="1" ht="12">
      <c r="B188" s="33"/>
      <c r="D188" s="150" t="s">
        <v>193</v>
      </c>
      <c r="F188" s="151" t="s">
        <v>334</v>
      </c>
      <c r="I188" s="148"/>
      <c r="L188" s="33"/>
      <c r="M188" s="149"/>
      <c r="T188" s="54"/>
      <c r="AT188" s="18" t="s">
        <v>193</v>
      </c>
      <c r="AU188" s="18" t="s">
        <v>80</v>
      </c>
    </row>
    <row r="189" spans="2:51" s="13" customFormat="1" ht="12">
      <c r="B189" s="159"/>
      <c r="D189" s="146" t="s">
        <v>197</v>
      </c>
      <c r="E189" s="160" t="s">
        <v>3</v>
      </c>
      <c r="F189" s="161" t="s">
        <v>335</v>
      </c>
      <c r="H189" s="162">
        <v>13.33</v>
      </c>
      <c r="I189" s="163"/>
      <c r="L189" s="159"/>
      <c r="M189" s="164"/>
      <c r="T189" s="165"/>
      <c r="AT189" s="160" t="s">
        <v>197</v>
      </c>
      <c r="AU189" s="160" t="s">
        <v>80</v>
      </c>
      <c r="AV189" s="13" t="s">
        <v>80</v>
      </c>
      <c r="AW189" s="13" t="s">
        <v>31</v>
      </c>
      <c r="AX189" s="13" t="s">
        <v>72</v>
      </c>
      <c r="AY189" s="160" t="s">
        <v>183</v>
      </c>
    </row>
    <row r="190" spans="2:51" s="13" customFormat="1" ht="12">
      <c r="B190" s="159"/>
      <c r="D190" s="146" t="s">
        <v>197</v>
      </c>
      <c r="E190" s="160" t="s">
        <v>3</v>
      </c>
      <c r="F190" s="161" t="s">
        <v>234</v>
      </c>
      <c r="H190" s="162">
        <v>121.88</v>
      </c>
      <c r="I190" s="163"/>
      <c r="L190" s="159"/>
      <c r="M190" s="164"/>
      <c r="T190" s="165"/>
      <c r="AT190" s="160" t="s">
        <v>197</v>
      </c>
      <c r="AU190" s="160" t="s">
        <v>80</v>
      </c>
      <c r="AV190" s="13" t="s">
        <v>80</v>
      </c>
      <c r="AW190" s="13" t="s">
        <v>31</v>
      </c>
      <c r="AX190" s="13" t="s">
        <v>72</v>
      </c>
      <c r="AY190" s="160" t="s">
        <v>183</v>
      </c>
    </row>
    <row r="191" spans="2:51" s="13" customFormat="1" ht="12">
      <c r="B191" s="159"/>
      <c r="D191" s="146" t="s">
        <v>197</v>
      </c>
      <c r="E191" s="160" t="s">
        <v>3</v>
      </c>
      <c r="F191" s="161" t="s">
        <v>336</v>
      </c>
      <c r="H191" s="162">
        <v>213.12</v>
      </c>
      <c r="I191" s="163"/>
      <c r="L191" s="159"/>
      <c r="M191" s="164"/>
      <c r="T191" s="165"/>
      <c r="AT191" s="160" t="s">
        <v>197</v>
      </c>
      <c r="AU191" s="160" t="s">
        <v>80</v>
      </c>
      <c r="AV191" s="13" t="s">
        <v>80</v>
      </c>
      <c r="AW191" s="13" t="s">
        <v>31</v>
      </c>
      <c r="AX191" s="13" t="s">
        <v>72</v>
      </c>
      <c r="AY191" s="160" t="s">
        <v>183</v>
      </c>
    </row>
    <row r="192" spans="2:51" s="13" customFormat="1" ht="12">
      <c r="B192" s="159"/>
      <c r="D192" s="146" t="s">
        <v>197</v>
      </c>
      <c r="E192" s="160" t="s">
        <v>3</v>
      </c>
      <c r="F192" s="161" t="s">
        <v>337</v>
      </c>
      <c r="H192" s="162">
        <v>61.91</v>
      </c>
      <c r="I192" s="163"/>
      <c r="L192" s="159"/>
      <c r="M192" s="164"/>
      <c r="T192" s="165"/>
      <c r="AT192" s="160" t="s">
        <v>197</v>
      </c>
      <c r="AU192" s="160" t="s">
        <v>80</v>
      </c>
      <c r="AV192" s="13" t="s">
        <v>80</v>
      </c>
      <c r="AW192" s="13" t="s">
        <v>31</v>
      </c>
      <c r="AX192" s="13" t="s">
        <v>72</v>
      </c>
      <c r="AY192" s="160" t="s">
        <v>183</v>
      </c>
    </row>
    <row r="193" spans="2:51" s="14" customFormat="1" ht="12">
      <c r="B193" s="166"/>
      <c r="D193" s="146" t="s">
        <v>197</v>
      </c>
      <c r="E193" s="167" t="s">
        <v>3</v>
      </c>
      <c r="F193" s="168" t="s">
        <v>226</v>
      </c>
      <c r="H193" s="169">
        <v>410.24</v>
      </c>
      <c r="I193" s="170"/>
      <c r="L193" s="166"/>
      <c r="M193" s="171"/>
      <c r="T193" s="172"/>
      <c r="AT193" s="167" t="s">
        <v>197</v>
      </c>
      <c r="AU193" s="167" t="s">
        <v>80</v>
      </c>
      <c r="AV193" s="14" t="s">
        <v>127</v>
      </c>
      <c r="AW193" s="14" t="s">
        <v>31</v>
      </c>
      <c r="AX193" s="14" t="s">
        <v>76</v>
      </c>
      <c r="AY193" s="167" t="s">
        <v>183</v>
      </c>
    </row>
    <row r="194" spans="2:63" s="11" customFormat="1" ht="22.9" customHeight="1">
      <c r="B194" s="120"/>
      <c r="D194" s="121" t="s">
        <v>71</v>
      </c>
      <c r="E194" s="130" t="s">
        <v>116</v>
      </c>
      <c r="F194" s="130" t="s">
        <v>338</v>
      </c>
      <c r="I194" s="123"/>
      <c r="J194" s="131">
        <f>BK194</f>
        <v>0</v>
      </c>
      <c r="L194" s="120"/>
      <c r="M194" s="125"/>
      <c r="P194" s="126">
        <f>SUM(P195:P200)</f>
        <v>0</v>
      </c>
      <c r="R194" s="126">
        <f>SUM(R195:R200)</f>
        <v>15.87357</v>
      </c>
      <c r="T194" s="127">
        <f>SUM(T195:T200)</f>
        <v>0</v>
      </c>
      <c r="AR194" s="121" t="s">
        <v>76</v>
      </c>
      <c r="AT194" s="128" t="s">
        <v>71</v>
      </c>
      <c r="AU194" s="128" t="s">
        <v>76</v>
      </c>
      <c r="AY194" s="121" t="s">
        <v>183</v>
      </c>
      <c r="BK194" s="129">
        <f>SUM(BK195:BK200)</f>
        <v>0</v>
      </c>
    </row>
    <row r="195" spans="2:65" s="1" customFormat="1" ht="16.5" customHeight="1">
      <c r="B195" s="132"/>
      <c r="C195" s="133" t="s">
        <v>8</v>
      </c>
      <c r="D195" s="133" t="s">
        <v>185</v>
      </c>
      <c r="E195" s="134" t="s">
        <v>339</v>
      </c>
      <c r="F195" s="135" t="s">
        <v>340</v>
      </c>
      <c r="G195" s="136" t="s">
        <v>248</v>
      </c>
      <c r="H195" s="137">
        <v>21.5</v>
      </c>
      <c r="I195" s="138"/>
      <c r="J195" s="139">
        <f>ROUND(I195*H195,2)</f>
        <v>0</v>
      </c>
      <c r="K195" s="135" t="s">
        <v>189</v>
      </c>
      <c r="L195" s="33"/>
      <c r="M195" s="140" t="s">
        <v>3</v>
      </c>
      <c r="N195" s="141" t="s">
        <v>43</v>
      </c>
      <c r="P195" s="142">
        <f>O195*H195</f>
        <v>0</v>
      </c>
      <c r="Q195" s="142">
        <v>0.55374</v>
      </c>
      <c r="R195" s="142">
        <f>Q195*H195</f>
        <v>11.90541</v>
      </c>
      <c r="S195" s="142">
        <v>0</v>
      </c>
      <c r="T195" s="143">
        <f>S195*H195</f>
        <v>0</v>
      </c>
      <c r="AR195" s="144" t="s">
        <v>127</v>
      </c>
      <c r="AT195" s="144" t="s">
        <v>185</v>
      </c>
      <c r="AU195" s="144" t="s">
        <v>80</v>
      </c>
      <c r="AY195" s="18" t="s">
        <v>183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8" t="s">
        <v>76</v>
      </c>
      <c r="BK195" s="145">
        <f>ROUND(I195*H195,2)</f>
        <v>0</v>
      </c>
      <c r="BL195" s="18" t="s">
        <v>127</v>
      </c>
      <c r="BM195" s="144" t="s">
        <v>341</v>
      </c>
    </row>
    <row r="196" spans="2:47" s="1" customFormat="1" ht="12">
      <c r="B196" s="33"/>
      <c r="D196" s="146" t="s">
        <v>191</v>
      </c>
      <c r="F196" s="147" t="s">
        <v>342</v>
      </c>
      <c r="I196" s="148"/>
      <c r="L196" s="33"/>
      <c r="M196" s="149"/>
      <c r="T196" s="54"/>
      <c r="AT196" s="18" t="s">
        <v>191</v>
      </c>
      <c r="AU196" s="18" t="s">
        <v>80</v>
      </c>
    </row>
    <row r="197" spans="2:47" s="1" customFormat="1" ht="12">
      <c r="B197" s="33"/>
      <c r="D197" s="150" t="s">
        <v>193</v>
      </c>
      <c r="F197" s="151" t="s">
        <v>343</v>
      </c>
      <c r="I197" s="148"/>
      <c r="L197" s="33"/>
      <c r="M197" s="149"/>
      <c r="T197" s="54"/>
      <c r="AT197" s="18" t="s">
        <v>193</v>
      </c>
      <c r="AU197" s="18" t="s">
        <v>80</v>
      </c>
    </row>
    <row r="198" spans="2:65" s="1" customFormat="1" ht="16.5" customHeight="1">
      <c r="B198" s="132"/>
      <c r="C198" s="133" t="s">
        <v>344</v>
      </c>
      <c r="D198" s="133" t="s">
        <v>185</v>
      </c>
      <c r="E198" s="134" t="s">
        <v>345</v>
      </c>
      <c r="F198" s="135" t="s">
        <v>346</v>
      </c>
      <c r="G198" s="136" t="s">
        <v>347</v>
      </c>
      <c r="H198" s="137">
        <v>8</v>
      </c>
      <c r="I198" s="138"/>
      <c r="J198" s="139">
        <f>ROUND(I198*H198,2)</f>
        <v>0</v>
      </c>
      <c r="K198" s="135" t="s">
        <v>189</v>
      </c>
      <c r="L198" s="33"/>
      <c r="M198" s="140" t="s">
        <v>3</v>
      </c>
      <c r="N198" s="141" t="s">
        <v>43</v>
      </c>
      <c r="P198" s="142">
        <f>O198*H198</f>
        <v>0</v>
      </c>
      <c r="Q198" s="142">
        <v>0.49602</v>
      </c>
      <c r="R198" s="142">
        <f>Q198*H198</f>
        <v>3.96816</v>
      </c>
      <c r="S198" s="142">
        <v>0</v>
      </c>
      <c r="T198" s="143">
        <f>S198*H198</f>
        <v>0</v>
      </c>
      <c r="AR198" s="144" t="s">
        <v>127</v>
      </c>
      <c r="AT198" s="144" t="s">
        <v>185</v>
      </c>
      <c r="AU198" s="144" t="s">
        <v>80</v>
      </c>
      <c r="AY198" s="18" t="s">
        <v>183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8" t="s">
        <v>76</v>
      </c>
      <c r="BK198" s="145">
        <f>ROUND(I198*H198,2)</f>
        <v>0</v>
      </c>
      <c r="BL198" s="18" t="s">
        <v>127</v>
      </c>
      <c r="BM198" s="144" t="s">
        <v>348</v>
      </c>
    </row>
    <row r="199" spans="2:47" s="1" customFormat="1" ht="12">
      <c r="B199" s="33"/>
      <c r="D199" s="146" t="s">
        <v>191</v>
      </c>
      <c r="F199" s="147" t="s">
        <v>349</v>
      </c>
      <c r="I199" s="148"/>
      <c r="L199" s="33"/>
      <c r="M199" s="149"/>
      <c r="T199" s="54"/>
      <c r="AT199" s="18" t="s">
        <v>191</v>
      </c>
      <c r="AU199" s="18" t="s">
        <v>80</v>
      </c>
    </row>
    <row r="200" spans="2:47" s="1" customFormat="1" ht="12">
      <c r="B200" s="33"/>
      <c r="D200" s="150" t="s">
        <v>193</v>
      </c>
      <c r="F200" s="151" t="s">
        <v>350</v>
      </c>
      <c r="I200" s="148"/>
      <c r="L200" s="33"/>
      <c r="M200" s="149"/>
      <c r="T200" s="54"/>
      <c r="AT200" s="18" t="s">
        <v>193</v>
      </c>
      <c r="AU200" s="18" t="s">
        <v>80</v>
      </c>
    </row>
    <row r="201" spans="2:63" s="11" customFormat="1" ht="22.9" customHeight="1">
      <c r="B201" s="120"/>
      <c r="D201" s="121" t="s">
        <v>71</v>
      </c>
      <c r="E201" s="130" t="s">
        <v>138</v>
      </c>
      <c r="F201" s="130" t="s">
        <v>351</v>
      </c>
      <c r="I201" s="123"/>
      <c r="J201" s="131">
        <f>BK201</f>
        <v>0</v>
      </c>
      <c r="L201" s="120"/>
      <c r="M201" s="125"/>
      <c r="P201" s="126">
        <f>SUM(P202:P249)</f>
        <v>0</v>
      </c>
      <c r="R201" s="126">
        <f>SUM(R202:R249)</f>
        <v>270.6968362</v>
      </c>
      <c r="T201" s="127">
        <f>SUM(T202:T249)</f>
        <v>0</v>
      </c>
      <c r="AR201" s="121" t="s">
        <v>76</v>
      </c>
      <c r="AT201" s="128" t="s">
        <v>71</v>
      </c>
      <c r="AU201" s="128" t="s">
        <v>76</v>
      </c>
      <c r="AY201" s="121" t="s">
        <v>183</v>
      </c>
      <c r="BK201" s="129">
        <f>SUM(BK202:BK249)</f>
        <v>0</v>
      </c>
    </row>
    <row r="202" spans="2:65" s="1" customFormat="1" ht="16.5" customHeight="1">
      <c r="B202" s="132"/>
      <c r="C202" s="133" t="s">
        <v>352</v>
      </c>
      <c r="D202" s="133" t="s">
        <v>185</v>
      </c>
      <c r="E202" s="134" t="s">
        <v>353</v>
      </c>
      <c r="F202" s="135" t="s">
        <v>354</v>
      </c>
      <c r="G202" s="136" t="s">
        <v>188</v>
      </c>
      <c r="H202" s="137">
        <v>13.33</v>
      </c>
      <c r="I202" s="138"/>
      <c r="J202" s="139">
        <f>ROUND(I202*H202,2)</f>
        <v>0</v>
      </c>
      <c r="K202" s="135" t="s">
        <v>189</v>
      </c>
      <c r="L202" s="33"/>
      <c r="M202" s="140" t="s">
        <v>3</v>
      </c>
      <c r="N202" s="141" t="s">
        <v>43</v>
      </c>
      <c r="P202" s="142">
        <f>O202*H202</f>
        <v>0</v>
      </c>
      <c r="Q202" s="142">
        <v>0.345</v>
      </c>
      <c r="R202" s="142">
        <f>Q202*H202</f>
        <v>4.59885</v>
      </c>
      <c r="S202" s="142">
        <v>0</v>
      </c>
      <c r="T202" s="143">
        <f>S202*H202</f>
        <v>0</v>
      </c>
      <c r="AR202" s="144" t="s">
        <v>127</v>
      </c>
      <c r="AT202" s="144" t="s">
        <v>185</v>
      </c>
      <c r="AU202" s="144" t="s">
        <v>80</v>
      </c>
      <c r="AY202" s="18" t="s">
        <v>183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8" t="s">
        <v>76</v>
      </c>
      <c r="BK202" s="145">
        <f>ROUND(I202*H202,2)</f>
        <v>0</v>
      </c>
      <c r="BL202" s="18" t="s">
        <v>127</v>
      </c>
      <c r="BM202" s="144" t="s">
        <v>355</v>
      </c>
    </row>
    <row r="203" spans="2:47" s="1" customFormat="1" ht="12">
      <c r="B203" s="33"/>
      <c r="D203" s="146" t="s">
        <v>191</v>
      </c>
      <c r="F203" s="147" t="s">
        <v>356</v>
      </c>
      <c r="I203" s="148"/>
      <c r="L203" s="33"/>
      <c r="M203" s="149"/>
      <c r="T203" s="54"/>
      <c r="AT203" s="18" t="s">
        <v>191</v>
      </c>
      <c r="AU203" s="18" t="s">
        <v>80</v>
      </c>
    </row>
    <row r="204" spans="2:47" s="1" customFormat="1" ht="12">
      <c r="B204" s="33"/>
      <c r="D204" s="150" t="s">
        <v>193</v>
      </c>
      <c r="F204" s="151" t="s">
        <v>357</v>
      </c>
      <c r="I204" s="148"/>
      <c r="L204" s="33"/>
      <c r="M204" s="149"/>
      <c r="T204" s="54"/>
      <c r="AT204" s="18" t="s">
        <v>193</v>
      </c>
      <c r="AU204" s="18" t="s">
        <v>80</v>
      </c>
    </row>
    <row r="205" spans="2:51" s="12" customFormat="1" ht="12">
      <c r="B205" s="153"/>
      <c r="D205" s="146" t="s">
        <v>197</v>
      </c>
      <c r="E205" s="154" t="s">
        <v>3</v>
      </c>
      <c r="F205" s="155" t="s">
        <v>358</v>
      </c>
      <c r="H205" s="154" t="s">
        <v>3</v>
      </c>
      <c r="I205" s="156"/>
      <c r="L205" s="153"/>
      <c r="M205" s="157"/>
      <c r="T205" s="158"/>
      <c r="AT205" s="154" t="s">
        <v>197</v>
      </c>
      <c r="AU205" s="154" t="s">
        <v>80</v>
      </c>
      <c r="AV205" s="12" t="s">
        <v>76</v>
      </c>
      <c r="AW205" s="12" t="s">
        <v>31</v>
      </c>
      <c r="AX205" s="12" t="s">
        <v>72</v>
      </c>
      <c r="AY205" s="154" t="s">
        <v>183</v>
      </c>
    </row>
    <row r="206" spans="2:51" s="13" customFormat="1" ht="12">
      <c r="B206" s="159"/>
      <c r="D206" s="146" t="s">
        <v>197</v>
      </c>
      <c r="E206" s="160" t="s">
        <v>3</v>
      </c>
      <c r="F206" s="161" t="s">
        <v>335</v>
      </c>
      <c r="H206" s="162">
        <v>13.33</v>
      </c>
      <c r="I206" s="163"/>
      <c r="L206" s="159"/>
      <c r="M206" s="164"/>
      <c r="T206" s="165"/>
      <c r="AT206" s="160" t="s">
        <v>197</v>
      </c>
      <c r="AU206" s="160" t="s">
        <v>80</v>
      </c>
      <c r="AV206" s="13" t="s">
        <v>80</v>
      </c>
      <c r="AW206" s="13" t="s">
        <v>31</v>
      </c>
      <c r="AX206" s="13" t="s">
        <v>76</v>
      </c>
      <c r="AY206" s="160" t="s">
        <v>183</v>
      </c>
    </row>
    <row r="207" spans="2:65" s="1" customFormat="1" ht="16.5" customHeight="1">
      <c r="B207" s="132"/>
      <c r="C207" s="133" t="s">
        <v>359</v>
      </c>
      <c r="D207" s="133" t="s">
        <v>185</v>
      </c>
      <c r="E207" s="134" t="s">
        <v>360</v>
      </c>
      <c r="F207" s="135" t="s">
        <v>361</v>
      </c>
      <c r="G207" s="136" t="s">
        <v>188</v>
      </c>
      <c r="H207" s="137">
        <v>213.12</v>
      </c>
      <c r="I207" s="138"/>
      <c r="J207" s="139">
        <f>ROUND(I207*H207,2)</f>
        <v>0</v>
      </c>
      <c r="K207" s="135" t="s">
        <v>189</v>
      </c>
      <c r="L207" s="33"/>
      <c r="M207" s="140" t="s">
        <v>3</v>
      </c>
      <c r="N207" s="141" t="s">
        <v>43</v>
      </c>
      <c r="P207" s="142">
        <f>O207*H207</f>
        <v>0</v>
      </c>
      <c r="Q207" s="142">
        <v>0.345</v>
      </c>
      <c r="R207" s="142">
        <f>Q207*H207</f>
        <v>73.5264</v>
      </c>
      <c r="S207" s="142">
        <v>0</v>
      </c>
      <c r="T207" s="143">
        <f>S207*H207</f>
        <v>0</v>
      </c>
      <c r="AR207" s="144" t="s">
        <v>127</v>
      </c>
      <c r="AT207" s="144" t="s">
        <v>185</v>
      </c>
      <c r="AU207" s="144" t="s">
        <v>80</v>
      </c>
      <c r="AY207" s="18" t="s">
        <v>183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8" t="s">
        <v>76</v>
      </c>
      <c r="BK207" s="145">
        <f>ROUND(I207*H207,2)</f>
        <v>0</v>
      </c>
      <c r="BL207" s="18" t="s">
        <v>127</v>
      </c>
      <c r="BM207" s="144" t="s">
        <v>362</v>
      </c>
    </row>
    <row r="208" spans="2:47" s="1" customFormat="1" ht="12">
      <c r="B208" s="33"/>
      <c r="D208" s="146" t="s">
        <v>191</v>
      </c>
      <c r="F208" s="147" t="s">
        <v>363</v>
      </c>
      <c r="I208" s="148"/>
      <c r="L208" s="33"/>
      <c r="M208" s="149"/>
      <c r="T208" s="54"/>
      <c r="AT208" s="18" t="s">
        <v>191</v>
      </c>
      <c r="AU208" s="18" t="s">
        <v>80</v>
      </c>
    </row>
    <row r="209" spans="2:47" s="1" customFormat="1" ht="12">
      <c r="B209" s="33"/>
      <c r="D209" s="150" t="s">
        <v>193</v>
      </c>
      <c r="F209" s="151" t="s">
        <v>364</v>
      </c>
      <c r="I209" s="148"/>
      <c r="L209" s="33"/>
      <c r="M209" s="149"/>
      <c r="T209" s="54"/>
      <c r="AT209" s="18" t="s">
        <v>193</v>
      </c>
      <c r="AU209" s="18" t="s">
        <v>80</v>
      </c>
    </row>
    <row r="210" spans="2:65" s="1" customFormat="1" ht="16.5" customHeight="1">
      <c r="B210" s="132"/>
      <c r="C210" s="133" t="s">
        <v>365</v>
      </c>
      <c r="D210" s="133" t="s">
        <v>185</v>
      </c>
      <c r="E210" s="134" t="s">
        <v>366</v>
      </c>
      <c r="F210" s="135" t="s">
        <v>367</v>
      </c>
      <c r="G210" s="136" t="s">
        <v>188</v>
      </c>
      <c r="H210" s="137">
        <v>61.91</v>
      </c>
      <c r="I210" s="138"/>
      <c r="J210" s="139">
        <f>ROUND(I210*H210,2)</f>
        <v>0</v>
      </c>
      <c r="K210" s="135" t="s">
        <v>189</v>
      </c>
      <c r="L210" s="33"/>
      <c r="M210" s="140" t="s">
        <v>3</v>
      </c>
      <c r="N210" s="141" t="s">
        <v>43</v>
      </c>
      <c r="P210" s="142">
        <f>O210*H210</f>
        <v>0</v>
      </c>
      <c r="Q210" s="142">
        <v>0.575</v>
      </c>
      <c r="R210" s="142">
        <f>Q210*H210</f>
        <v>35.59824999999999</v>
      </c>
      <c r="S210" s="142">
        <v>0</v>
      </c>
      <c r="T210" s="143">
        <f>S210*H210</f>
        <v>0</v>
      </c>
      <c r="AR210" s="144" t="s">
        <v>127</v>
      </c>
      <c r="AT210" s="144" t="s">
        <v>185</v>
      </c>
      <c r="AU210" s="144" t="s">
        <v>80</v>
      </c>
      <c r="AY210" s="18" t="s">
        <v>183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76</v>
      </c>
      <c r="BK210" s="145">
        <f>ROUND(I210*H210,2)</f>
        <v>0</v>
      </c>
      <c r="BL210" s="18" t="s">
        <v>127</v>
      </c>
      <c r="BM210" s="144" t="s">
        <v>368</v>
      </c>
    </row>
    <row r="211" spans="2:47" s="1" customFormat="1" ht="12">
      <c r="B211" s="33"/>
      <c r="D211" s="146" t="s">
        <v>191</v>
      </c>
      <c r="F211" s="147" t="s">
        <v>369</v>
      </c>
      <c r="I211" s="148"/>
      <c r="L211" s="33"/>
      <c r="M211" s="149"/>
      <c r="T211" s="54"/>
      <c r="AT211" s="18" t="s">
        <v>191</v>
      </c>
      <c r="AU211" s="18" t="s">
        <v>80</v>
      </c>
    </row>
    <row r="212" spans="2:47" s="1" customFormat="1" ht="12">
      <c r="B212" s="33"/>
      <c r="D212" s="150" t="s">
        <v>193</v>
      </c>
      <c r="F212" s="151" t="s">
        <v>370</v>
      </c>
      <c r="I212" s="148"/>
      <c r="L212" s="33"/>
      <c r="M212" s="149"/>
      <c r="T212" s="54"/>
      <c r="AT212" s="18" t="s">
        <v>193</v>
      </c>
      <c r="AU212" s="18" t="s">
        <v>80</v>
      </c>
    </row>
    <row r="213" spans="2:65" s="1" customFormat="1" ht="16.5" customHeight="1">
      <c r="B213" s="132"/>
      <c r="C213" s="133" t="s">
        <v>371</v>
      </c>
      <c r="D213" s="133" t="s">
        <v>185</v>
      </c>
      <c r="E213" s="134" t="s">
        <v>372</v>
      </c>
      <c r="F213" s="135" t="s">
        <v>373</v>
      </c>
      <c r="G213" s="136" t="s">
        <v>188</v>
      </c>
      <c r="H213" s="137">
        <v>121.88</v>
      </c>
      <c r="I213" s="138"/>
      <c r="J213" s="139">
        <f>ROUND(I213*H213,2)</f>
        <v>0</v>
      </c>
      <c r="K213" s="135" t="s">
        <v>189</v>
      </c>
      <c r="L213" s="33"/>
      <c r="M213" s="140" t="s">
        <v>3</v>
      </c>
      <c r="N213" s="141" t="s">
        <v>43</v>
      </c>
      <c r="P213" s="142">
        <f>O213*H213</f>
        <v>0</v>
      </c>
      <c r="Q213" s="142">
        <v>0.575</v>
      </c>
      <c r="R213" s="142">
        <f>Q213*H213</f>
        <v>70.08099999999999</v>
      </c>
      <c r="S213" s="142">
        <v>0</v>
      </c>
      <c r="T213" s="143">
        <f>S213*H213</f>
        <v>0</v>
      </c>
      <c r="AR213" s="144" t="s">
        <v>127</v>
      </c>
      <c r="AT213" s="144" t="s">
        <v>185</v>
      </c>
      <c r="AU213" s="144" t="s">
        <v>80</v>
      </c>
      <c r="AY213" s="18" t="s">
        <v>183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8" t="s">
        <v>76</v>
      </c>
      <c r="BK213" s="145">
        <f>ROUND(I213*H213,2)</f>
        <v>0</v>
      </c>
      <c r="BL213" s="18" t="s">
        <v>127</v>
      </c>
      <c r="BM213" s="144" t="s">
        <v>374</v>
      </c>
    </row>
    <row r="214" spans="2:47" s="1" customFormat="1" ht="12">
      <c r="B214" s="33"/>
      <c r="D214" s="146" t="s">
        <v>191</v>
      </c>
      <c r="F214" s="147" t="s">
        <v>375</v>
      </c>
      <c r="I214" s="148"/>
      <c r="L214" s="33"/>
      <c r="M214" s="149"/>
      <c r="T214" s="54"/>
      <c r="AT214" s="18" t="s">
        <v>191</v>
      </c>
      <c r="AU214" s="18" t="s">
        <v>80</v>
      </c>
    </row>
    <row r="215" spans="2:47" s="1" customFormat="1" ht="12">
      <c r="B215" s="33"/>
      <c r="D215" s="150" t="s">
        <v>193</v>
      </c>
      <c r="F215" s="151" t="s">
        <v>376</v>
      </c>
      <c r="I215" s="148"/>
      <c r="L215" s="33"/>
      <c r="M215" s="149"/>
      <c r="T215" s="54"/>
      <c r="AT215" s="18" t="s">
        <v>193</v>
      </c>
      <c r="AU215" s="18" t="s">
        <v>80</v>
      </c>
    </row>
    <row r="216" spans="2:51" s="12" customFormat="1" ht="12">
      <c r="B216" s="153"/>
      <c r="D216" s="146" t="s">
        <v>197</v>
      </c>
      <c r="E216" s="154" t="s">
        <v>3</v>
      </c>
      <c r="F216" s="155" t="s">
        <v>377</v>
      </c>
      <c r="H216" s="154" t="s">
        <v>3</v>
      </c>
      <c r="I216" s="156"/>
      <c r="L216" s="153"/>
      <c r="M216" s="157"/>
      <c r="T216" s="158"/>
      <c r="AT216" s="154" t="s">
        <v>197</v>
      </c>
      <c r="AU216" s="154" t="s">
        <v>80</v>
      </c>
      <c r="AV216" s="12" t="s">
        <v>76</v>
      </c>
      <c r="AW216" s="12" t="s">
        <v>31</v>
      </c>
      <c r="AX216" s="12" t="s">
        <v>72</v>
      </c>
      <c r="AY216" s="154" t="s">
        <v>183</v>
      </c>
    </row>
    <row r="217" spans="2:51" s="13" customFormat="1" ht="12">
      <c r="B217" s="159"/>
      <c r="D217" s="146" t="s">
        <v>197</v>
      </c>
      <c r="E217" s="160" t="s">
        <v>3</v>
      </c>
      <c r="F217" s="161" t="s">
        <v>234</v>
      </c>
      <c r="H217" s="162">
        <v>121.88</v>
      </c>
      <c r="I217" s="163"/>
      <c r="L217" s="159"/>
      <c r="M217" s="164"/>
      <c r="T217" s="165"/>
      <c r="AT217" s="160" t="s">
        <v>197</v>
      </c>
      <c r="AU217" s="160" t="s">
        <v>80</v>
      </c>
      <c r="AV217" s="13" t="s">
        <v>80</v>
      </c>
      <c r="AW217" s="13" t="s">
        <v>31</v>
      </c>
      <c r="AX217" s="13" t="s">
        <v>76</v>
      </c>
      <c r="AY217" s="160" t="s">
        <v>183</v>
      </c>
    </row>
    <row r="218" spans="2:65" s="1" customFormat="1" ht="16.5" customHeight="1">
      <c r="B218" s="132"/>
      <c r="C218" s="133" t="s">
        <v>378</v>
      </c>
      <c r="D218" s="133" t="s">
        <v>185</v>
      </c>
      <c r="E218" s="134" t="s">
        <v>379</v>
      </c>
      <c r="F218" s="135" t="s">
        <v>380</v>
      </c>
      <c r="G218" s="136" t="s">
        <v>188</v>
      </c>
      <c r="H218" s="137">
        <v>27.58</v>
      </c>
      <c r="I218" s="138"/>
      <c r="J218" s="139">
        <f>ROUND(I218*H218,2)</f>
        <v>0</v>
      </c>
      <c r="K218" s="135" t="s">
        <v>189</v>
      </c>
      <c r="L218" s="33"/>
      <c r="M218" s="140" t="s">
        <v>3</v>
      </c>
      <c r="N218" s="141" t="s">
        <v>43</v>
      </c>
      <c r="P218" s="142">
        <f>O218*H218</f>
        <v>0</v>
      </c>
      <c r="Q218" s="142">
        <v>0.1837</v>
      </c>
      <c r="R218" s="142">
        <f>Q218*H218</f>
        <v>5.066446</v>
      </c>
      <c r="S218" s="142">
        <v>0</v>
      </c>
      <c r="T218" s="143">
        <f>S218*H218</f>
        <v>0</v>
      </c>
      <c r="AR218" s="144" t="s">
        <v>127</v>
      </c>
      <c r="AT218" s="144" t="s">
        <v>185</v>
      </c>
      <c r="AU218" s="144" t="s">
        <v>80</v>
      </c>
      <c r="AY218" s="18" t="s">
        <v>183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8" t="s">
        <v>76</v>
      </c>
      <c r="BK218" s="145">
        <f>ROUND(I218*H218,2)</f>
        <v>0</v>
      </c>
      <c r="BL218" s="18" t="s">
        <v>127</v>
      </c>
      <c r="BM218" s="144" t="s">
        <v>381</v>
      </c>
    </row>
    <row r="219" spans="2:47" s="1" customFormat="1" ht="19.5">
      <c r="B219" s="33"/>
      <c r="D219" s="146" t="s">
        <v>191</v>
      </c>
      <c r="F219" s="147" t="s">
        <v>382</v>
      </c>
      <c r="I219" s="148"/>
      <c r="L219" s="33"/>
      <c r="M219" s="149"/>
      <c r="T219" s="54"/>
      <c r="AT219" s="18" t="s">
        <v>191</v>
      </c>
      <c r="AU219" s="18" t="s">
        <v>80</v>
      </c>
    </row>
    <row r="220" spans="2:47" s="1" customFormat="1" ht="12">
      <c r="B220" s="33"/>
      <c r="D220" s="150" t="s">
        <v>193</v>
      </c>
      <c r="F220" s="151" t="s">
        <v>383</v>
      </c>
      <c r="I220" s="148"/>
      <c r="L220" s="33"/>
      <c r="M220" s="149"/>
      <c r="T220" s="54"/>
      <c r="AT220" s="18" t="s">
        <v>193</v>
      </c>
      <c r="AU220" s="18" t="s">
        <v>80</v>
      </c>
    </row>
    <row r="221" spans="2:65" s="1" customFormat="1" ht="16.5" customHeight="1">
      <c r="B221" s="132"/>
      <c r="C221" s="173" t="s">
        <v>384</v>
      </c>
      <c r="D221" s="173" t="s">
        <v>312</v>
      </c>
      <c r="E221" s="174" t="s">
        <v>385</v>
      </c>
      <c r="F221" s="175" t="s">
        <v>386</v>
      </c>
      <c r="G221" s="176" t="s">
        <v>188</v>
      </c>
      <c r="H221" s="177">
        <v>30.338</v>
      </c>
      <c r="I221" s="178"/>
      <c r="J221" s="179">
        <f>ROUND(I221*H221,2)</f>
        <v>0</v>
      </c>
      <c r="K221" s="175" t="s">
        <v>3</v>
      </c>
      <c r="L221" s="180"/>
      <c r="M221" s="181" t="s">
        <v>3</v>
      </c>
      <c r="N221" s="182" t="s">
        <v>43</v>
      </c>
      <c r="P221" s="142">
        <f>O221*H221</f>
        <v>0</v>
      </c>
      <c r="Q221" s="142">
        <v>0.25</v>
      </c>
      <c r="R221" s="142">
        <f>Q221*H221</f>
        <v>7.5845</v>
      </c>
      <c r="S221" s="142">
        <v>0</v>
      </c>
      <c r="T221" s="143">
        <f>S221*H221</f>
        <v>0</v>
      </c>
      <c r="AR221" s="144" t="s">
        <v>245</v>
      </c>
      <c r="AT221" s="144" t="s">
        <v>312</v>
      </c>
      <c r="AU221" s="144" t="s">
        <v>80</v>
      </c>
      <c r="AY221" s="18" t="s">
        <v>183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8" t="s">
        <v>76</v>
      </c>
      <c r="BK221" s="145">
        <f>ROUND(I221*H221,2)</f>
        <v>0</v>
      </c>
      <c r="BL221" s="18" t="s">
        <v>127</v>
      </c>
      <c r="BM221" s="144" t="s">
        <v>387</v>
      </c>
    </row>
    <row r="222" spans="2:47" s="1" customFormat="1" ht="12">
      <c r="B222" s="33"/>
      <c r="D222" s="146" t="s">
        <v>191</v>
      </c>
      <c r="F222" s="147" t="s">
        <v>386</v>
      </c>
      <c r="I222" s="148"/>
      <c r="L222" s="33"/>
      <c r="M222" s="149"/>
      <c r="T222" s="54"/>
      <c r="AT222" s="18" t="s">
        <v>191</v>
      </c>
      <c r="AU222" s="18" t="s">
        <v>80</v>
      </c>
    </row>
    <row r="223" spans="2:51" s="13" customFormat="1" ht="12">
      <c r="B223" s="159"/>
      <c r="D223" s="146" t="s">
        <v>197</v>
      </c>
      <c r="F223" s="161" t="s">
        <v>388</v>
      </c>
      <c r="H223" s="162">
        <v>30.338</v>
      </c>
      <c r="I223" s="163"/>
      <c r="L223" s="159"/>
      <c r="M223" s="164"/>
      <c r="T223" s="165"/>
      <c r="AT223" s="160" t="s">
        <v>197</v>
      </c>
      <c r="AU223" s="160" t="s">
        <v>80</v>
      </c>
      <c r="AV223" s="13" t="s">
        <v>80</v>
      </c>
      <c r="AW223" s="13" t="s">
        <v>4</v>
      </c>
      <c r="AX223" s="13" t="s">
        <v>76</v>
      </c>
      <c r="AY223" s="160" t="s">
        <v>183</v>
      </c>
    </row>
    <row r="224" spans="2:65" s="1" customFormat="1" ht="16.5" customHeight="1">
      <c r="B224" s="132"/>
      <c r="C224" s="133" t="s">
        <v>389</v>
      </c>
      <c r="D224" s="133" t="s">
        <v>185</v>
      </c>
      <c r="E224" s="134" t="s">
        <v>390</v>
      </c>
      <c r="F224" s="135" t="s">
        <v>391</v>
      </c>
      <c r="G224" s="136" t="s">
        <v>188</v>
      </c>
      <c r="H224" s="137">
        <v>186.44</v>
      </c>
      <c r="I224" s="138"/>
      <c r="J224" s="139">
        <f>ROUND(I224*H224,2)</f>
        <v>0</v>
      </c>
      <c r="K224" s="135" t="s">
        <v>189</v>
      </c>
      <c r="L224" s="33"/>
      <c r="M224" s="140" t="s">
        <v>3</v>
      </c>
      <c r="N224" s="141" t="s">
        <v>43</v>
      </c>
      <c r="P224" s="142">
        <f>O224*H224</f>
        <v>0</v>
      </c>
      <c r="Q224" s="142">
        <v>0.16703</v>
      </c>
      <c r="R224" s="142">
        <f>Q224*H224</f>
        <v>31.1410732</v>
      </c>
      <c r="S224" s="142">
        <v>0</v>
      </c>
      <c r="T224" s="143">
        <f>S224*H224</f>
        <v>0</v>
      </c>
      <c r="AR224" s="144" t="s">
        <v>127</v>
      </c>
      <c r="AT224" s="144" t="s">
        <v>185</v>
      </c>
      <c r="AU224" s="144" t="s">
        <v>80</v>
      </c>
      <c r="AY224" s="18" t="s">
        <v>183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8" t="s">
        <v>76</v>
      </c>
      <c r="BK224" s="145">
        <f>ROUND(I224*H224,2)</f>
        <v>0</v>
      </c>
      <c r="BL224" s="18" t="s">
        <v>127</v>
      </c>
      <c r="BM224" s="144" t="s">
        <v>392</v>
      </c>
    </row>
    <row r="225" spans="2:47" s="1" customFormat="1" ht="19.5">
      <c r="B225" s="33"/>
      <c r="D225" s="146" t="s">
        <v>191</v>
      </c>
      <c r="F225" s="147" t="s">
        <v>393</v>
      </c>
      <c r="I225" s="148"/>
      <c r="L225" s="33"/>
      <c r="M225" s="149"/>
      <c r="T225" s="54"/>
      <c r="AT225" s="18" t="s">
        <v>191</v>
      </c>
      <c r="AU225" s="18" t="s">
        <v>80</v>
      </c>
    </row>
    <row r="226" spans="2:47" s="1" customFormat="1" ht="12">
      <c r="B226" s="33"/>
      <c r="D226" s="150" t="s">
        <v>193</v>
      </c>
      <c r="F226" s="151" t="s">
        <v>394</v>
      </c>
      <c r="I226" s="148"/>
      <c r="L226" s="33"/>
      <c r="M226" s="149"/>
      <c r="T226" s="54"/>
      <c r="AT226" s="18" t="s">
        <v>193</v>
      </c>
      <c r="AU226" s="18" t="s">
        <v>80</v>
      </c>
    </row>
    <row r="227" spans="2:51" s="12" customFormat="1" ht="12">
      <c r="B227" s="153"/>
      <c r="D227" s="146" t="s">
        <v>197</v>
      </c>
      <c r="E227" s="154" t="s">
        <v>3</v>
      </c>
      <c r="F227" s="155" t="s">
        <v>395</v>
      </c>
      <c r="H227" s="154" t="s">
        <v>3</v>
      </c>
      <c r="I227" s="156"/>
      <c r="L227" s="153"/>
      <c r="M227" s="157"/>
      <c r="T227" s="158"/>
      <c r="AT227" s="154" t="s">
        <v>197</v>
      </c>
      <c r="AU227" s="154" t="s">
        <v>80</v>
      </c>
      <c r="AV227" s="12" t="s">
        <v>76</v>
      </c>
      <c r="AW227" s="12" t="s">
        <v>31</v>
      </c>
      <c r="AX227" s="12" t="s">
        <v>72</v>
      </c>
      <c r="AY227" s="154" t="s">
        <v>183</v>
      </c>
    </row>
    <row r="228" spans="2:51" s="13" customFormat="1" ht="12">
      <c r="B228" s="159"/>
      <c r="D228" s="146" t="s">
        <v>197</v>
      </c>
      <c r="E228" s="160" t="s">
        <v>3</v>
      </c>
      <c r="F228" s="161" t="s">
        <v>396</v>
      </c>
      <c r="H228" s="162">
        <v>186.44</v>
      </c>
      <c r="I228" s="163"/>
      <c r="L228" s="159"/>
      <c r="M228" s="164"/>
      <c r="T228" s="165"/>
      <c r="AT228" s="160" t="s">
        <v>197</v>
      </c>
      <c r="AU228" s="160" t="s">
        <v>80</v>
      </c>
      <c r="AV228" s="13" t="s">
        <v>80</v>
      </c>
      <c r="AW228" s="13" t="s">
        <v>31</v>
      </c>
      <c r="AX228" s="13" t="s">
        <v>76</v>
      </c>
      <c r="AY228" s="160" t="s">
        <v>183</v>
      </c>
    </row>
    <row r="229" spans="2:65" s="1" customFormat="1" ht="16.5" customHeight="1">
      <c r="B229" s="132"/>
      <c r="C229" s="173" t="s">
        <v>397</v>
      </c>
      <c r="D229" s="173" t="s">
        <v>312</v>
      </c>
      <c r="E229" s="174" t="s">
        <v>398</v>
      </c>
      <c r="F229" s="175" t="s">
        <v>399</v>
      </c>
      <c r="G229" s="176" t="s">
        <v>188</v>
      </c>
      <c r="H229" s="177">
        <v>205.084</v>
      </c>
      <c r="I229" s="178"/>
      <c r="J229" s="179">
        <f>ROUND(I229*H229,2)</f>
        <v>0</v>
      </c>
      <c r="K229" s="175" t="s">
        <v>189</v>
      </c>
      <c r="L229" s="180"/>
      <c r="M229" s="181" t="s">
        <v>3</v>
      </c>
      <c r="N229" s="182" t="s">
        <v>43</v>
      </c>
      <c r="P229" s="142">
        <f>O229*H229</f>
        <v>0</v>
      </c>
      <c r="Q229" s="142">
        <v>0.118</v>
      </c>
      <c r="R229" s="142">
        <f>Q229*H229</f>
        <v>24.199911999999998</v>
      </c>
      <c r="S229" s="142">
        <v>0</v>
      </c>
      <c r="T229" s="143">
        <f>S229*H229</f>
        <v>0</v>
      </c>
      <c r="AR229" s="144" t="s">
        <v>245</v>
      </c>
      <c r="AT229" s="144" t="s">
        <v>312</v>
      </c>
      <c r="AU229" s="144" t="s">
        <v>80</v>
      </c>
      <c r="AY229" s="18" t="s">
        <v>183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8" t="s">
        <v>76</v>
      </c>
      <c r="BK229" s="145">
        <f>ROUND(I229*H229,2)</f>
        <v>0</v>
      </c>
      <c r="BL229" s="18" t="s">
        <v>127</v>
      </c>
      <c r="BM229" s="144" t="s">
        <v>400</v>
      </c>
    </row>
    <row r="230" spans="2:47" s="1" customFormat="1" ht="12">
      <c r="B230" s="33"/>
      <c r="D230" s="146" t="s">
        <v>191</v>
      </c>
      <c r="F230" s="147" t="s">
        <v>399</v>
      </c>
      <c r="I230" s="148"/>
      <c r="L230" s="33"/>
      <c r="M230" s="149"/>
      <c r="T230" s="54"/>
      <c r="AT230" s="18" t="s">
        <v>191</v>
      </c>
      <c r="AU230" s="18" t="s">
        <v>80</v>
      </c>
    </row>
    <row r="231" spans="2:51" s="13" customFormat="1" ht="12">
      <c r="B231" s="159"/>
      <c r="D231" s="146" t="s">
        <v>197</v>
      </c>
      <c r="F231" s="161" t="s">
        <v>401</v>
      </c>
      <c r="H231" s="162">
        <v>205.084</v>
      </c>
      <c r="I231" s="163"/>
      <c r="L231" s="159"/>
      <c r="M231" s="164"/>
      <c r="T231" s="165"/>
      <c r="AT231" s="160" t="s">
        <v>197</v>
      </c>
      <c r="AU231" s="160" t="s">
        <v>80</v>
      </c>
      <c r="AV231" s="13" t="s">
        <v>80</v>
      </c>
      <c r="AW231" s="13" t="s">
        <v>4</v>
      </c>
      <c r="AX231" s="13" t="s">
        <v>76</v>
      </c>
      <c r="AY231" s="160" t="s">
        <v>183</v>
      </c>
    </row>
    <row r="232" spans="2:65" s="1" customFormat="1" ht="21.75" customHeight="1">
      <c r="B232" s="132"/>
      <c r="C232" s="133" t="s">
        <v>402</v>
      </c>
      <c r="D232" s="133" t="s">
        <v>185</v>
      </c>
      <c r="E232" s="134" t="s">
        <v>403</v>
      </c>
      <c r="F232" s="135" t="s">
        <v>404</v>
      </c>
      <c r="G232" s="136" t="s">
        <v>188</v>
      </c>
      <c r="H232" s="137">
        <v>60.63</v>
      </c>
      <c r="I232" s="138"/>
      <c r="J232" s="139">
        <f>ROUND(I232*H232,2)</f>
        <v>0</v>
      </c>
      <c r="K232" s="135" t="s">
        <v>189</v>
      </c>
      <c r="L232" s="33"/>
      <c r="M232" s="140" t="s">
        <v>3</v>
      </c>
      <c r="N232" s="141" t="s">
        <v>43</v>
      </c>
      <c r="P232" s="142">
        <f>O232*H232</f>
        <v>0</v>
      </c>
      <c r="Q232" s="142">
        <v>0.101</v>
      </c>
      <c r="R232" s="142">
        <f>Q232*H232</f>
        <v>6.12363</v>
      </c>
      <c r="S232" s="142">
        <v>0</v>
      </c>
      <c r="T232" s="143">
        <f>S232*H232</f>
        <v>0</v>
      </c>
      <c r="AR232" s="144" t="s">
        <v>127</v>
      </c>
      <c r="AT232" s="144" t="s">
        <v>185</v>
      </c>
      <c r="AU232" s="144" t="s">
        <v>80</v>
      </c>
      <c r="AY232" s="18" t="s">
        <v>183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8" t="s">
        <v>76</v>
      </c>
      <c r="BK232" s="145">
        <f>ROUND(I232*H232,2)</f>
        <v>0</v>
      </c>
      <c r="BL232" s="18" t="s">
        <v>127</v>
      </c>
      <c r="BM232" s="144" t="s">
        <v>405</v>
      </c>
    </row>
    <row r="233" spans="2:47" s="1" customFormat="1" ht="19.5">
      <c r="B233" s="33"/>
      <c r="D233" s="146" t="s">
        <v>191</v>
      </c>
      <c r="F233" s="147" t="s">
        <v>406</v>
      </c>
      <c r="I233" s="148"/>
      <c r="L233" s="33"/>
      <c r="M233" s="149"/>
      <c r="T233" s="54"/>
      <c r="AT233" s="18" t="s">
        <v>191</v>
      </c>
      <c r="AU233" s="18" t="s">
        <v>80</v>
      </c>
    </row>
    <row r="234" spans="2:47" s="1" customFormat="1" ht="12">
      <c r="B234" s="33"/>
      <c r="D234" s="150" t="s">
        <v>193</v>
      </c>
      <c r="F234" s="151" t="s">
        <v>407</v>
      </c>
      <c r="I234" s="148"/>
      <c r="L234" s="33"/>
      <c r="M234" s="149"/>
      <c r="T234" s="54"/>
      <c r="AT234" s="18" t="s">
        <v>193</v>
      </c>
      <c r="AU234" s="18" t="s">
        <v>80</v>
      </c>
    </row>
    <row r="235" spans="2:65" s="1" customFormat="1" ht="24.2" customHeight="1">
      <c r="B235" s="132"/>
      <c r="C235" s="173" t="s">
        <v>408</v>
      </c>
      <c r="D235" s="173" t="s">
        <v>312</v>
      </c>
      <c r="E235" s="174" t="s">
        <v>409</v>
      </c>
      <c r="F235" s="175" t="s">
        <v>410</v>
      </c>
      <c r="G235" s="176" t="s">
        <v>188</v>
      </c>
      <c r="H235" s="177">
        <v>18.799</v>
      </c>
      <c r="I235" s="178"/>
      <c r="J235" s="179">
        <f>ROUND(I235*H235,2)</f>
        <v>0</v>
      </c>
      <c r="K235" s="175" t="s">
        <v>3</v>
      </c>
      <c r="L235" s="180"/>
      <c r="M235" s="181" t="s">
        <v>3</v>
      </c>
      <c r="N235" s="182" t="s">
        <v>43</v>
      </c>
      <c r="P235" s="142">
        <f>O235*H235</f>
        <v>0</v>
      </c>
      <c r="Q235" s="142">
        <v>0.161</v>
      </c>
      <c r="R235" s="142">
        <f>Q235*H235</f>
        <v>3.026639</v>
      </c>
      <c r="S235" s="142">
        <v>0</v>
      </c>
      <c r="T235" s="143">
        <f>S235*H235</f>
        <v>0</v>
      </c>
      <c r="AR235" s="144" t="s">
        <v>245</v>
      </c>
      <c r="AT235" s="144" t="s">
        <v>312</v>
      </c>
      <c r="AU235" s="144" t="s">
        <v>80</v>
      </c>
      <c r="AY235" s="18" t="s">
        <v>183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8" t="s">
        <v>76</v>
      </c>
      <c r="BK235" s="145">
        <f>ROUND(I235*H235,2)</f>
        <v>0</v>
      </c>
      <c r="BL235" s="18" t="s">
        <v>127</v>
      </c>
      <c r="BM235" s="144" t="s">
        <v>411</v>
      </c>
    </row>
    <row r="236" spans="2:47" s="1" customFormat="1" ht="12">
      <c r="B236" s="33"/>
      <c r="D236" s="146" t="s">
        <v>191</v>
      </c>
      <c r="F236" s="147" t="s">
        <v>410</v>
      </c>
      <c r="I236" s="148"/>
      <c r="L236" s="33"/>
      <c r="M236" s="149"/>
      <c r="T236" s="54"/>
      <c r="AT236" s="18" t="s">
        <v>191</v>
      </c>
      <c r="AU236" s="18" t="s">
        <v>80</v>
      </c>
    </row>
    <row r="237" spans="2:51" s="13" customFormat="1" ht="12">
      <c r="B237" s="159"/>
      <c r="D237" s="146" t="s">
        <v>197</v>
      </c>
      <c r="F237" s="161" t="s">
        <v>412</v>
      </c>
      <c r="H237" s="162">
        <v>18.799</v>
      </c>
      <c r="I237" s="163"/>
      <c r="L237" s="159"/>
      <c r="M237" s="164"/>
      <c r="T237" s="165"/>
      <c r="AT237" s="160" t="s">
        <v>197</v>
      </c>
      <c r="AU237" s="160" t="s">
        <v>80</v>
      </c>
      <c r="AV237" s="13" t="s">
        <v>80</v>
      </c>
      <c r="AW237" s="13" t="s">
        <v>4</v>
      </c>
      <c r="AX237" s="13" t="s">
        <v>76</v>
      </c>
      <c r="AY237" s="160" t="s">
        <v>183</v>
      </c>
    </row>
    <row r="238" spans="2:65" s="1" customFormat="1" ht="16.5" customHeight="1">
      <c r="B238" s="132"/>
      <c r="C238" s="173" t="s">
        <v>413</v>
      </c>
      <c r="D238" s="173" t="s">
        <v>312</v>
      </c>
      <c r="E238" s="174" t="s">
        <v>414</v>
      </c>
      <c r="F238" s="175" t="s">
        <v>415</v>
      </c>
      <c r="G238" s="176" t="s">
        <v>188</v>
      </c>
      <c r="H238" s="177">
        <v>10.131</v>
      </c>
      <c r="I238" s="178"/>
      <c r="J238" s="179">
        <f>ROUND(I238*H238,2)</f>
        <v>0</v>
      </c>
      <c r="K238" s="175" t="s">
        <v>3</v>
      </c>
      <c r="L238" s="180"/>
      <c r="M238" s="181" t="s">
        <v>3</v>
      </c>
      <c r="N238" s="182" t="s">
        <v>43</v>
      </c>
      <c r="P238" s="142">
        <f>O238*H238</f>
        <v>0</v>
      </c>
      <c r="Q238" s="142">
        <v>0.161</v>
      </c>
      <c r="R238" s="142">
        <f>Q238*H238</f>
        <v>1.631091</v>
      </c>
      <c r="S238" s="142">
        <v>0</v>
      </c>
      <c r="T238" s="143">
        <f>S238*H238</f>
        <v>0</v>
      </c>
      <c r="AR238" s="144" t="s">
        <v>245</v>
      </c>
      <c r="AT238" s="144" t="s">
        <v>312</v>
      </c>
      <c r="AU238" s="144" t="s">
        <v>80</v>
      </c>
      <c r="AY238" s="18" t="s">
        <v>183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8" t="s">
        <v>76</v>
      </c>
      <c r="BK238" s="145">
        <f>ROUND(I238*H238,2)</f>
        <v>0</v>
      </c>
      <c r="BL238" s="18" t="s">
        <v>127</v>
      </c>
      <c r="BM238" s="144" t="s">
        <v>416</v>
      </c>
    </row>
    <row r="239" spans="2:47" s="1" customFormat="1" ht="12">
      <c r="B239" s="33"/>
      <c r="D239" s="146" t="s">
        <v>191</v>
      </c>
      <c r="F239" s="147" t="s">
        <v>415</v>
      </c>
      <c r="I239" s="148"/>
      <c r="L239" s="33"/>
      <c r="M239" s="149"/>
      <c r="T239" s="54"/>
      <c r="AT239" s="18" t="s">
        <v>191</v>
      </c>
      <c r="AU239" s="18" t="s">
        <v>80</v>
      </c>
    </row>
    <row r="240" spans="2:51" s="13" customFormat="1" ht="12">
      <c r="B240" s="159"/>
      <c r="D240" s="146" t="s">
        <v>197</v>
      </c>
      <c r="F240" s="161" t="s">
        <v>417</v>
      </c>
      <c r="H240" s="162">
        <v>10.131</v>
      </c>
      <c r="I240" s="163"/>
      <c r="L240" s="159"/>
      <c r="M240" s="164"/>
      <c r="T240" s="165"/>
      <c r="AT240" s="160" t="s">
        <v>197</v>
      </c>
      <c r="AU240" s="160" t="s">
        <v>80</v>
      </c>
      <c r="AV240" s="13" t="s">
        <v>80</v>
      </c>
      <c r="AW240" s="13" t="s">
        <v>4</v>
      </c>
      <c r="AX240" s="13" t="s">
        <v>76</v>
      </c>
      <c r="AY240" s="160" t="s">
        <v>183</v>
      </c>
    </row>
    <row r="241" spans="2:65" s="1" customFormat="1" ht="24.2" customHeight="1">
      <c r="B241" s="132"/>
      <c r="C241" s="173" t="s">
        <v>418</v>
      </c>
      <c r="D241" s="173" t="s">
        <v>312</v>
      </c>
      <c r="E241" s="174" t="s">
        <v>419</v>
      </c>
      <c r="F241" s="175" t="s">
        <v>420</v>
      </c>
      <c r="G241" s="176" t="s">
        <v>188</v>
      </c>
      <c r="H241" s="177">
        <v>6.655</v>
      </c>
      <c r="I241" s="178"/>
      <c r="J241" s="179">
        <f>ROUND(I241*H241,2)</f>
        <v>0</v>
      </c>
      <c r="K241" s="175" t="s">
        <v>3</v>
      </c>
      <c r="L241" s="180"/>
      <c r="M241" s="181" t="s">
        <v>3</v>
      </c>
      <c r="N241" s="182" t="s">
        <v>43</v>
      </c>
      <c r="P241" s="142">
        <f>O241*H241</f>
        <v>0</v>
      </c>
      <c r="Q241" s="142">
        <v>0.215</v>
      </c>
      <c r="R241" s="142">
        <f>Q241*H241</f>
        <v>1.430825</v>
      </c>
      <c r="S241" s="142">
        <v>0</v>
      </c>
      <c r="T241" s="143">
        <f>S241*H241</f>
        <v>0</v>
      </c>
      <c r="AR241" s="144" t="s">
        <v>245</v>
      </c>
      <c r="AT241" s="144" t="s">
        <v>312</v>
      </c>
      <c r="AU241" s="144" t="s">
        <v>80</v>
      </c>
      <c r="AY241" s="18" t="s">
        <v>183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8" t="s">
        <v>76</v>
      </c>
      <c r="BK241" s="145">
        <f>ROUND(I241*H241,2)</f>
        <v>0</v>
      </c>
      <c r="BL241" s="18" t="s">
        <v>127</v>
      </c>
      <c r="BM241" s="144" t="s">
        <v>421</v>
      </c>
    </row>
    <row r="242" spans="2:47" s="1" customFormat="1" ht="12">
      <c r="B242" s="33"/>
      <c r="D242" s="146" t="s">
        <v>191</v>
      </c>
      <c r="F242" s="147" t="s">
        <v>420</v>
      </c>
      <c r="I242" s="148"/>
      <c r="L242" s="33"/>
      <c r="M242" s="149"/>
      <c r="T242" s="54"/>
      <c r="AT242" s="18" t="s">
        <v>191</v>
      </c>
      <c r="AU242" s="18" t="s">
        <v>80</v>
      </c>
    </row>
    <row r="243" spans="2:51" s="13" customFormat="1" ht="12">
      <c r="B243" s="159"/>
      <c r="D243" s="146" t="s">
        <v>197</v>
      </c>
      <c r="F243" s="161" t="s">
        <v>422</v>
      </c>
      <c r="H243" s="162">
        <v>6.655</v>
      </c>
      <c r="I243" s="163"/>
      <c r="L243" s="159"/>
      <c r="M243" s="164"/>
      <c r="T243" s="165"/>
      <c r="AT243" s="160" t="s">
        <v>197</v>
      </c>
      <c r="AU243" s="160" t="s">
        <v>80</v>
      </c>
      <c r="AV243" s="13" t="s">
        <v>80</v>
      </c>
      <c r="AW243" s="13" t="s">
        <v>4</v>
      </c>
      <c r="AX243" s="13" t="s">
        <v>76</v>
      </c>
      <c r="AY243" s="160" t="s">
        <v>183</v>
      </c>
    </row>
    <row r="244" spans="2:65" s="1" customFormat="1" ht="16.5" customHeight="1">
      <c r="B244" s="132"/>
      <c r="C244" s="173" t="s">
        <v>423</v>
      </c>
      <c r="D244" s="173" t="s">
        <v>312</v>
      </c>
      <c r="E244" s="174" t="s">
        <v>424</v>
      </c>
      <c r="F244" s="175" t="s">
        <v>425</v>
      </c>
      <c r="G244" s="176" t="s">
        <v>188</v>
      </c>
      <c r="H244" s="177">
        <v>4.158</v>
      </c>
      <c r="I244" s="178"/>
      <c r="J244" s="179">
        <f>ROUND(I244*H244,2)</f>
        <v>0</v>
      </c>
      <c r="K244" s="175" t="s">
        <v>3</v>
      </c>
      <c r="L244" s="180"/>
      <c r="M244" s="181" t="s">
        <v>3</v>
      </c>
      <c r="N244" s="182" t="s">
        <v>43</v>
      </c>
      <c r="P244" s="142">
        <f>O244*H244</f>
        <v>0</v>
      </c>
      <c r="Q244" s="142">
        <v>0.215</v>
      </c>
      <c r="R244" s="142">
        <f>Q244*H244</f>
        <v>0.89397</v>
      </c>
      <c r="S244" s="142">
        <v>0</v>
      </c>
      <c r="T244" s="143">
        <f>S244*H244</f>
        <v>0</v>
      </c>
      <c r="AR244" s="144" t="s">
        <v>245</v>
      </c>
      <c r="AT244" s="144" t="s">
        <v>312</v>
      </c>
      <c r="AU244" s="144" t="s">
        <v>80</v>
      </c>
      <c r="AY244" s="18" t="s">
        <v>183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8" t="s">
        <v>76</v>
      </c>
      <c r="BK244" s="145">
        <f>ROUND(I244*H244,2)</f>
        <v>0</v>
      </c>
      <c r="BL244" s="18" t="s">
        <v>127</v>
      </c>
      <c r="BM244" s="144" t="s">
        <v>426</v>
      </c>
    </row>
    <row r="245" spans="2:47" s="1" customFormat="1" ht="12">
      <c r="B245" s="33"/>
      <c r="D245" s="146" t="s">
        <v>191</v>
      </c>
      <c r="F245" s="147" t="s">
        <v>425</v>
      </c>
      <c r="I245" s="148"/>
      <c r="L245" s="33"/>
      <c r="M245" s="149"/>
      <c r="T245" s="54"/>
      <c r="AT245" s="18" t="s">
        <v>191</v>
      </c>
      <c r="AU245" s="18" t="s">
        <v>80</v>
      </c>
    </row>
    <row r="246" spans="2:51" s="13" customFormat="1" ht="12">
      <c r="B246" s="159"/>
      <c r="D246" s="146" t="s">
        <v>197</v>
      </c>
      <c r="F246" s="161" t="s">
        <v>427</v>
      </c>
      <c r="H246" s="162">
        <v>4.158</v>
      </c>
      <c r="I246" s="163"/>
      <c r="L246" s="159"/>
      <c r="M246" s="164"/>
      <c r="T246" s="165"/>
      <c r="AT246" s="160" t="s">
        <v>197</v>
      </c>
      <c r="AU246" s="160" t="s">
        <v>80</v>
      </c>
      <c r="AV246" s="13" t="s">
        <v>80</v>
      </c>
      <c r="AW246" s="13" t="s">
        <v>4</v>
      </c>
      <c r="AX246" s="13" t="s">
        <v>76</v>
      </c>
      <c r="AY246" s="160" t="s">
        <v>183</v>
      </c>
    </row>
    <row r="247" spans="2:65" s="1" customFormat="1" ht="16.5" customHeight="1">
      <c r="B247" s="132"/>
      <c r="C247" s="173" t="s">
        <v>428</v>
      </c>
      <c r="D247" s="173" t="s">
        <v>312</v>
      </c>
      <c r="E247" s="174" t="s">
        <v>429</v>
      </c>
      <c r="F247" s="175" t="s">
        <v>430</v>
      </c>
      <c r="G247" s="176" t="s">
        <v>188</v>
      </c>
      <c r="H247" s="177">
        <v>26.95</v>
      </c>
      <c r="I247" s="178"/>
      <c r="J247" s="179">
        <f>ROUND(I247*H247,2)</f>
        <v>0</v>
      </c>
      <c r="K247" s="175" t="s">
        <v>3</v>
      </c>
      <c r="L247" s="180"/>
      <c r="M247" s="181" t="s">
        <v>3</v>
      </c>
      <c r="N247" s="182" t="s">
        <v>43</v>
      </c>
      <c r="P247" s="142">
        <f>O247*H247</f>
        <v>0</v>
      </c>
      <c r="Q247" s="142">
        <v>0.215</v>
      </c>
      <c r="R247" s="142">
        <f>Q247*H247</f>
        <v>5.79425</v>
      </c>
      <c r="S247" s="142">
        <v>0</v>
      </c>
      <c r="T247" s="143">
        <f>S247*H247</f>
        <v>0</v>
      </c>
      <c r="AR247" s="144" t="s">
        <v>245</v>
      </c>
      <c r="AT247" s="144" t="s">
        <v>312</v>
      </c>
      <c r="AU247" s="144" t="s">
        <v>80</v>
      </c>
      <c r="AY247" s="18" t="s">
        <v>183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8" t="s">
        <v>76</v>
      </c>
      <c r="BK247" s="145">
        <f>ROUND(I247*H247,2)</f>
        <v>0</v>
      </c>
      <c r="BL247" s="18" t="s">
        <v>127</v>
      </c>
      <c r="BM247" s="144" t="s">
        <v>431</v>
      </c>
    </row>
    <row r="248" spans="2:47" s="1" customFormat="1" ht="12">
      <c r="B248" s="33"/>
      <c r="D248" s="146" t="s">
        <v>191</v>
      </c>
      <c r="F248" s="147" t="s">
        <v>430</v>
      </c>
      <c r="I248" s="148"/>
      <c r="L248" s="33"/>
      <c r="M248" s="149"/>
      <c r="T248" s="54"/>
      <c r="AT248" s="18" t="s">
        <v>191</v>
      </c>
      <c r="AU248" s="18" t="s">
        <v>80</v>
      </c>
    </row>
    <row r="249" spans="2:51" s="13" customFormat="1" ht="12">
      <c r="B249" s="159"/>
      <c r="D249" s="146" t="s">
        <v>197</v>
      </c>
      <c r="F249" s="161" t="s">
        <v>432</v>
      </c>
      <c r="H249" s="162">
        <v>26.95</v>
      </c>
      <c r="I249" s="163"/>
      <c r="L249" s="159"/>
      <c r="M249" s="164"/>
      <c r="T249" s="165"/>
      <c r="AT249" s="160" t="s">
        <v>197</v>
      </c>
      <c r="AU249" s="160" t="s">
        <v>80</v>
      </c>
      <c r="AV249" s="13" t="s">
        <v>80</v>
      </c>
      <c r="AW249" s="13" t="s">
        <v>4</v>
      </c>
      <c r="AX249" s="13" t="s">
        <v>76</v>
      </c>
      <c r="AY249" s="160" t="s">
        <v>183</v>
      </c>
    </row>
    <row r="250" spans="2:63" s="11" customFormat="1" ht="22.9" customHeight="1">
      <c r="B250" s="120"/>
      <c r="D250" s="121" t="s">
        <v>71</v>
      </c>
      <c r="E250" s="130" t="s">
        <v>254</v>
      </c>
      <c r="F250" s="130" t="s">
        <v>433</v>
      </c>
      <c r="I250" s="123"/>
      <c r="J250" s="131">
        <f>BK250</f>
        <v>0</v>
      </c>
      <c r="L250" s="120"/>
      <c r="M250" s="125"/>
      <c r="P250" s="126">
        <f>SUM(P251:P285)</f>
        <v>0</v>
      </c>
      <c r="R250" s="126">
        <f>SUM(R251:R285)</f>
        <v>163.3511052</v>
      </c>
      <c r="T250" s="127">
        <f>SUM(T251:T285)</f>
        <v>0</v>
      </c>
      <c r="AR250" s="121" t="s">
        <v>76</v>
      </c>
      <c r="AT250" s="128" t="s">
        <v>71</v>
      </c>
      <c r="AU250" s="128" t="s">
        <v>76</v>
      </c>
      <c r="AY250" s="121" t="s">
        <v>183</v>
      </c>
      <c r="BK250" s="129">
        <f>SUM(BK251:BK285)</f>
        <v>0</v>
      </c>
    </row>
    <row r="251" spans="2:65" s="1" customFormat="1" ht="16.5" customHeight="1">
      <c r="B251" s="132"/>
      <c r="C251" s="133" t="s">
        <v>434</v>
      </c>
      <c r="D251" s="133" t="s">
        <v>185</v>
      </c>
      <c r="E251" s="134" t="s">
        <v>435</v>
      </c>
      <c r="F251" s="135" t="s">
        <v>436</v>
      </c>
      <c r="G251" s="136" t="s">
        <v>248</v>
      </c>
      <c r="H251" s="137">
        <v>262.73</v>
      </c>
      <c r="I251" s="138"/>
      <c r="J251" s="139">
        <f>ROUND(I251*H251,2)</f>
        <v>0</v>
      </c>
      <c r="K251" s="135" t="s">
        <v>189</v>
      </c>
      <c r="L251" s="33"/>
      <c r="M251" s="140" t="s">
        <v>3</v>
      </c>
      <c r="N251" s="141" t="s">
        <v>43</v>
      </c>
      <c r="P251" s="142">
        <f>O251*H251</f>
        <v>0</v>
      </c>
      <c r="Q251" s="142">
        <v>0.16849</v>
      </c>
      <c r="R251" s="142">
        <f>Q251*H251</f>
        <v>44.267377700000004</v>
      </c>
      <c r="S251" s="142">
        <v>0</v>
      </c>
      <c r="T251" s="143">
        <f>S251*H251</f>
        <v>0</v>
      </c>
      <c r="AR251" s="144" t="s">
        <v>127</v>
      </c>
      <c r="AT251" s="144" t="s">
        <v>185</v>
      </c>
      <c r="AU251" s="144" t="s">
        <v>80</v>
      </c>
      <c r="AY251" s="18" t="s">
        <v>183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8" t="s">
        <v>76</v>
      </c>
      <c r="BK251" s="145">
        <f>ROUND(I251*H251,2)</f>
        <v>0</v>
      </c>
      <c r="BL251" s="18" t="s">
        <v>127</v>
      </c>
      <c r="BM251" s="144" t="s">
        <v>437</v>
      </c>
    </row>
    <row r="252" spans="2:47" s="1" customFormat="1" ht="19.5">
      <c r="B252" s="33"/>
      <c r="D252" s="146" t="s">
        <v>191</v>
      </c>
      <c r="F252" s="147" t="s">
        <v>438</v>
      </c>
      <c r="I252" s="148"/>
      <c r="L252" s="33"/>
      <c r="M252" s="149"/>
      <c r="T252" s="54"/>
      <c r="AT252" s="18" t="s">
        <v>191</v>
      </c>
      <c r="AU252" s="18" t="s">
        <v>80</v>
      </c>
    </row>
    <row r="253" spans="2:47" s="1" customFormat="1" ht="12">
      <c r="B253" s="33"/>
      <c r="D253" s="150" t="s">
        <v>193</v>
      </c>
      <c r="F253" s="151" t="s">
        <v>439</v>
      </c>
      <c r="I253" s="148"/>
      <c r="L253" s="33"/>
      <c r="M253" s="149"/>
      <c r="T253" s="54"/>
      <c r="AT253" s="18" t="s">
        <v>193</v>
      </c>
      <c r="AU253" s="18" t="s">
        <v>80</v>
      </c>
    </row>
    <row r="254" spans="2:51" s="12" customFormat="1" ht="12">
      <c r="B254" s="153"/>
      <c r="D254" s="146" t="s">
        <v>197</v>
      </c>
      <c r="E254" s="154" t="s">
        <v>3</v>
      </c>
      <c r="F254" s="155" t="s">
        <v>440</v>
      </c>
      <c r="H254" s="154" t="s">
        <v>3</v>
      </c>
      <c r="I254" s="156"/>
      <c r="L254" s="153"/>
      <c r="M254" s="157"/>
      <c r="T254" s="158"/>
      <c r="AT254" s="154" t="s">
        <v>197</v>
      </c>
      <c r="AU254" s="154" t="s">
        <v>80</v>
      </c>
      <c r="AV254" s="12" t="s">
        <v>76</v>
      </c>
      <c r="AW254" s="12" t="s">
        <v>31</v>
      </c>
      <c r="AX254" s="12" t="s">
        <v>72</v>
      </c>
      <c r="AY254" s="154" t="s">
        <v>183</v>
      </c>
    </row>
    <row r="255" spans="2:51" s="13" customFormat="1" ht="12">
      <c r="B255" s="159"/>
      <c r="D255" s="146" t="s">
        <v>197</v>
      </c>
      <c r="E255" s="160" t="s">
        <v>3</v>
      </c>
      <c r="F255" s="161" t="s">
        <v>441</v>
      </c>
      <c r="H255" s="162">
        <v>262.73</v>
      </c>
      <c r="I255" s="163"/>
      <c r="L255" s="159"/>
      <c r="M255" s="164"/>
      <c r="T255" s="165"/>
      <c r="AT255" s="160" t="s">
        <v>197</v>
      </c>
      <c r="AU255" s="160" t="s">
        <v>80</v>
      </c>
      <c r="AV255" s="13" t="s">
        <v>80</v>
      </c>
      <c r="AW255" s="13" t="s">
        <v>31</v>
      </c>
      <c r="AX255" s="13" t="s">
        <v>76</v>
      </c>
      <c r="AY255" s="160" t="s">
        <v>183</v>
      </c>
    </row>
    <row r="256" spans="2:65" s="1" customFormat="1" ht="16.5" customHeight="1">
      <c r="B256" s="132"/>
      <c r="C256" s="173" t="s">
        <v>442</v>
      </c>
      <c r="D256" s="173" t="s">
        <v>312</v>
      </c>
      <c r="E256" s="174" t="s">
        <v>443</v>
      </c>
      <c r="F256" s="175" t="s">
        <v>444</v>
      </c>
      <c r="G256" s="176" t="s">
        <v>248</v>
      </c>
      <c r="H256" s="177">
        <v>275.867</v>
      </c>
      <c r="I256" s="178"/>
      <c r="J256" s="179">
        <f>ROUND(I256*H256,2)</f>
        <v>0</v>
      </c>
      <c r="K256" s="175" t="s">
        <v>189</v>
      </c>
      <c r="L256" s="180"/>
      <c r="M256" s="181" t="s">
        <v>3</v>
      </c>
      <c r="N256" s="182" t="s">
        <v>43</v>
      </c>
      <c r="P256" s="142">
        <f>O256*H256</f>
        <v>0</v>
      </c>
      <c r="Q256" s="142">
        <v>0.125</v>
      </c>
      <c r="R256" s="142">
        <f>Q256*H256</f>
        <v>34.483375</v>
      </c>
      <c r="S256" s="142">
        <v>0</v>
      </c>
      <c r="T256" s="143">
        <f>S256*H256</f>
        <v>0</v>
      </c>
      <c r="AR256" s="144" t="s">
        <v>245</v>
      </c>
      <c r="AT256" s="144" t="s">
        <v>312</v>
      </c>
      <c r="AU256" s="144" t="s">
        <v>80</v>
      </c>
      <c r="AY256" s="18" t="s">
        <v>183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8" t="s">
        <v>76</v>
      </c>
      <c r="BK256" s="145">
        <f>ROUND(I256*H256,2)</f>
        <v>0</v>
      </c>
      <c r="BL256" s="18" t="s">
        <v>127</v>
      </c>
      <c r="BM256" s="144" t="s">
        <v>445</v>
      </c>
    </row>
    <row r="257" spans="2:47" s="1" customFormat="1" ht="12">
      <c r="B257" s="33"/>
      <c r="D257" s="146" t="s">
        <v>191</v>
      </c>
      <c r="F257" s="147" t="s">
        <v>444</v>
      </c>
      <c r="I257" s="148"/>
      <c r="L257" s="33"/>
      <c r="M257" s="149"/>
      <c r="T257" s="54"/>
      <c r="AT257" s="18" t="s">
        <v>191</v>
      </c>
      <c r="AU257" s="18" t="s">
        <v>80</v>
      </c>
    </row>
    <row r="258" spans="2:51" s="13" customFormat="1" ht="12">
      <c r="B258" s="159"/>
      <c r="D258" s="146" t="s">
        <v>197</v>
      </c>
      <c r="F258" s="161" t="s">
        <v>446</v>
      </c>
      <c r="H258" s="162">
        <v>275.867</v>
      </c>
      <c r="I258" s="163"/>
      <c r="L258" s="159"/>
      <c r="M258" s="164"/>
      <c r="T258" s="165"/>
      <c r="AT258" s="160" t="s">
        <v>197</v>
      </c>
      <c r="AU258" s="160" t="s">
        <v>80</v>
      </c>
      <c r="AV258" s="13" t="s">
        <v>80</v>
      </c>
      <c r="AW258" s="13" t="s">
        <v>4</v>
      </c>
      <c r="AX258" s="13" t="s">
        <v>76</v>
      </c>
      <c r="AY258" s="160" t="s">
        <v>183</v>
      </c>
    </row>
    <row r="259" spans="2:65" s="1" customFormat="1" ht="16.5" customHeight="1">
      <c r="B259" s="132"/>
      <c r="C259" s="133" t="s">
        <v>447</v>
      </c>
      <c r="D259" s="133" t="s">
        <v>185</v>
      </c>
      <c r="E259" s="134" t="s">
        <v>448</v>
      </c>
      <c r="F259" s="135" t="s">
        <v>449</v>
      </c>
      <c r="G259" s="136" t="s">
        <v>248</v>
      </c>
      <c r="H259" s="137">
        <v>118.07</v>
      </c>
      <c r="I259" s="138"/>
      <c r="J259" s="139">
        <f>ROUND(I259*H259,2)</f>
        <v>0</v>
      </c>
      <c r="K259" s="135" t="s">
        <v>189</v>
      </c>
      <c r="L259" s="33"/>
      <c r="M259" s="140" t="s">
        <v>3</v>
      </c>
      <c r="N259" s="141" t="s">
        <v>43</v>
      </c>
      <c r="P259" s="142">
        <f>O259*H259</f>
        <v>0</v>
      </c>
      <c r="Q259" s="142">
        <v>0.14067</v>
      </c>
      <c r="R259" s="142">
        <f>Q259*H259</f>
        <v>16.608906899999997</v>
      </c>
      <c r="S259" s="142">
        <v>0</v>
      </c>
      <c r="T259" s="143">
        <f>S259*H259</f>
        <v>0</v>
      </c>
      <c r="AR259" s="144" t="s">
        <v>127</v>
      </c>
      <c r="AT259" s="144" t="s">
        <v>185</v>
      </c>
      <c r="AU259" s="144" t="s">
        <v>80</v>
      </c>
      <c r="AY259" s="18" t="s">
        <v>183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8" t="s">
        <v>76</v>
      </c>
      <c r="BK259" s="145">
        <f>ROUND(I259*H259,2)</f>
        <v>0</v>
      </c>
      <c r="BL259" s="18" t="s">
        <v>127</v>
      </c>
      <c r="BM259" s="144" t="s">
        <v>450</v>
      </c>
    </row>
    <row r="260" spans="2:47" s="1" customFormat="1" ht="19.5">
      <c r="B260" s="33"/>
      <c r="D260" s="146" t="s">
        <v>191</v>
      </c>
      <c r="F260" s="147" t="s">
        <v>451</v>
      </c>
      <c r="I260" s="148"/>
      <c r="L260" s="33"/>
      <c r="M260" s="149"/>
      <c r="T260" s="54"/>
      <c r="AT260" s="18" t="s">
        <v>191</v>
      </c>
      <c r="AU260" s="18" t="s">
        <v>80</v>
      </c>
    </row>
    <row r="261" spans="2:47" s="1" customFormat="1" ht="12">
      <c r="B261" s="33"/>
      <c r="D261" s="150" t="s">
        <v>193</v>
      </c>
      <c r="F261" s="151" t="s">
        <v>452</v>
      </c>
      <c r="I261" s="148"/>
      <c r="L261" s="33"/>
      <c r="M261" s="149"/>
      <c r="T261" s="54"/>
      <c r="AT261" s="18" t="s">
        <v>193</v>
      </c>
      <c r="AU261" s="18" t="s">
        <v>80</v>
      </c>
    </row>
    <row r="262" spans="2:51" s="12" customFormat="1" ht="12">
      <c r="B262" s="153"/>
      <c r="D262" s="146" t="s">
        <v>197</v>
      </c>
      <c r="E262" s="154" t="s">
        <v>3</v>
      </c>
      <c r="F262" s="155" t="s">
        <v>453</v>
      </c>
      <c r="H262" s="154" t="s">
        <v>3</v>
      </c>
      <c r="I262" s="156"/>
      <c r="L262" s="153"/>
      <c r="M262" s="157"/>
      <c r="T262" s="158"/>
      <c r="AT262" s="154" t="s">
        <v>197</v>
      </c>
      <c r="AU262" s="154" t="s">
        <v>80</v>
      </c>
      <c r="AV262" s="12" t="s">
        <v>76</v>
      </c>
      <c r="AW262" s="12" t="s">
        <v>31</v>
      </c>
      <c r="AX262" s="12" t="s">
        <v>72</v>
      </c>
      <c r="AY262" s="154" t="s">
        <v>183</v>
      </c>
    </row>
    <row r="263" spans="2:51" s="13" customFormat="1" ht="12">
      <c r="B263" s="159"/>
      <c r="D263" s="146" t="s">
        <v>197</v>
      </c>
      <c r="E263" s="160" t="s">
        <v>3</v>
      </c>
      <c r="F263" s="161" t="s">
        <v>454</v>
      </c>
      <c r="H263" s="162">
        <v>118.07</v>
      </c>
      <c r="I263" s="163"/>
      <c r="L263" s="159"/>
      <c r="M263" s="164"/>
      <c r="T263" s="165"/>
      <c r="AT263" s="160" t="s">
        <v>197</v>
      </c>
      <c r="AU263" s="160" t="s">
        <v>80</v>
      </c>
      <c r="AV263" s="13" t="s">
        <v>80</v>
      </c>
      <c r="AW263" s="13" t="s">
        <v>31</v>
      </c>
      <c r="AX263" s="13" t="s">
        <v>76</v>
      </c>
      <c r="AY263" s="160" t="s">
        <v>183</v>
      </c>
    </row>
    <row r="264" spans="2:65" s="1" customFormat="1" ht="16.5" customHeight="1">
      <c r="B264" s="132"/>
      <c r="C264" s="173" t="s">
        <v>455</v>
      </c>
      <c r="D264" s="173" t="s">
        <v>312</v>
      </c>
      <c r="E264" s="174" t="s">
        <v>456</v>
      </c>
      <c r="F264" s="175" t="s">
        <v>457</v>
      </c>
      <c r="G264" s="176" t="s">
        <v>248</v>
      </c>
      <c r="H264" s="177">
        <v>123.974</v>
      </c>
      <c r="I264" s="178"/>
      <c r="J264" s="179">
        <f>ROUND(I264*H264,2)</f>
        <v>0</v>
      </c>
      <c r="K264" s="175" t="s">
        <v>3</v>
      </c>
      <c r="L264" s="180"/>
      <c r="M264" s="181" t="s">
        <v>3</v>
      </c>
      <c r="N264" s="182" t="s">
        <v>43</v>
      </c>
      <c r="P264" s="142">
        <f>O264*H264</f>
        <v>0</v>
      </c>
      <c r="Q264" s="142">
        <v>0.082</v>
      </c>
      <c r="R264" s="142">
        <f>Q264*H264</f>
        <v>10.165868000000001</v>
      </c>
      <c r="S264" s="142">
        <v>0</v>
      </c>
      <c r="T264" s="143">
        <f>S264*H264</f>
        <v>0</v>
      </c>
      <c r="AR264" s="144" t="s">
        <v>245</v>
      </c>
      <c r="AT264" s="144" t="s">
        <v>312</v>
      </c>
      <c r="AU264" s="144" t="s">
        <v>80</v>
      </c>
      <c r="AY264" s="18" t="s">
        <v>183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8" t="s">
        <v>76</v>
      </c>
      <c r="BK264" s="145">
        <f>ROUND(I264*H264,2)</f>
        <v>0</v>
      </c>
      <c r="BL264" s="18" t="s">
        <v>127</v>
      </c>
      <c r="BM264" s="144" t="s">
        <v>458</v>
      </c>
    </row>
    <row r="265" spans="2:47" s="1" customFormat="1" ht="12">
      <c r="B265" s="33"/>
      <c r="D265" s="146" t="s">
        <v>191</v>
      </c>
      <c r="F265" s="147" t="s">
        <v>457</v>
      </c>
      <c r="I265" s="148"/>
      <c r="L265" s="33"/>
      <c r="M265" s="149"/>
      <c r="T265" s="54"/>
      <c r="AT265" s="18" t="s">
        <v>191</v>
      </c>
      <c r="AU265" s="18" t="s">
        <v>80</v>
      </c>
    </row>
    <row r="266" spans="2:51" s="13" customFormat="1" ht="12">
      <c r="B266" s="159"/>
      <c r="D266" s="146" t="s">
        <v>197</v>
      </c>
      <c r="F266" s="161" t="s">
        <v>459</v>
      </c>
      <c r="H266" s="162">
        <v>123.974</v>
      </c>
      <c r="I266" s="163"/>
      <c r="L266" s="159"/>
      <c r="M266" s="164"/>
      <c r="T266" s="165"/>
      <c r="AT266" s="160" t="s">
        <v>197</v>
      </c>
      <c r="AU266" s="160" t="s">
        <v>80</v>
      </c>
      <c r="AV266" s="13" t="s">
        <v>80</v>
      </c>
      <c r="AW266" s="13" t="s">
        <v>4</v>
      </c>
      <c r="AX266" s="13" t="s">
        <v>76</v>
      </c>
      <c r="AY266" s="160" t="s">
        <v>183</v>
      </c>
    </row>
    <row r="267" spans="2:65" s="1" customFormat="1" ht="16.5" customHeight="1">
      <c r="B267" s="132"/>
      <c r="C267" s="133" t="s">
        <v>460</v>
      </c>
      <c r="D267" s="133" t="s">
        <v>185</v>
      </c>
      <c r="E267" s="134" t="s">
        <v>461</v>
      </c>
      <c r="F267" s="135" t="s">
        <v>462</v>
      </c>
      <c r="G267" s="136" t="s">
        <v>273</v>
      </c>
      <c r="H267" s="137">
        <v>25.475</v>
      </c>
      <c r="I267" s="138"/>
      <c r="J267" s="139">
        <f>ROUND(I267*H267,2)</f>
        <v>0</v>
      </c>
      <c r="K267" s="135" t="s">
        <v>189</v>
      </c>
      <c r="L267" s="33"/>
      <c r="M267" s="140" t="s">
        <v>3</v>
      </c>
      <c r="N267" s="141" t="s">
        <v>43</v>
      </c>
      <c r="P267" s="142">
        <f>O267*H267</f>
        <v>0</v>
      </c>
      <c r="Q267" s="142">
        <v>2.25634</v>
      </c>
      <c r="R267" s="142">
        <f>Q267*H267</f>
        <v>57.4802615</v>
      </c>
      <c r="S267" s="142">
        <v>0</v>
      </c>
      <c r="T267" s="143">
        <f>S267*H267</f>
        <v>0</v>
      </c>
      <c r="AR267" s="144" t="s">
        <v>127</v>
      </c>
      <c r="AT267" s="144" t="s">
        <v>185</v>
      </c>
      <c r="AU267" s="144" t="s">
        <v>80</v>
      </c>
      <c r="AY267" s="18" t="s">
        <v>183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8" t="s">
        <v>76</v>
      </c>
      <c r="BK267" s="145">
        <f>ROUND(I267*H267,2)</f>
        <v>0</v>
      </c>
      <c r="BL267" s="18" t="s">
        <v>127</v>
      </c>
      <c r="BM267" s="144" t="s">
        <v>463</v>
      </c>
    </row>
    <row r="268" spans="2:47" s="1" customFormat="1" ht="12">
      <c r="B268" s="33"/>
      <c r="D268" s="146" t="s">
        <v>191</v>
      </c>
      <c r="F268" s="147" t="s">
        <v>464</v>
      </c>
      <c r="I268" s="148"/>
      <c r="L268" s="33"/>
      <c r="M268" s="149"/>
      <c r="T268" s="54"/>
      <c r="AT268" s="18" t="s">
        <v>191</v>
      </c>
      <c r="AU268" s="18" t="s">
        <v>80</v>
      </c>
    </row>
    <row r="269" spans="2:47" s="1" customFormat="1" ht="12">
      <c r="B269" s="33"/>
      <c r="D269" s="150" t="s">
        <v>193</v>
      </c>
      <c r="F269" s="151" t="s">
        <v>465</v>
      </c>
      <c r="I269" s="148"/>
      <c r="L269" s="33"/>
      <c r="M269" s="149"/>
      <c r="T269" s="54"/>
      <c r="AT269" s="18" t="s">
        <v>193</v>
      </c>
      <c r="AU269" s="18" t="s">
        <v>80</v>
      </c>
    </row>
    <row r="270" spans="2:51" s="13" customFormat="1" ht="12">
      <c r="B270" s="159"/>
      <c r="D270" s="146" t="s">
        <v>197</v>
      </c>
      <c r="E270" s="160" t="s">
        <v>3</v>
      </c>
      <c r="F270" s="161" t="s">
        <v>466</v>
      </c>
      <c r="H270" s="162">
        <v>18.391</v>
      </c>
      <c r="I270" s="163"/>
      <c r="L270" s="159"/>
      <c r="M270" s="164"/>
      <c r="T270" s="165"/>
      <c r="AT270" s="160" t="s">
        <v>197</v>
      </c>
      <c r="AU270" s="160" t="s">
        <v>80</v>
      </c>
      <c r="AV270" s="13" t="s">
        <v>80</v>
      </c>
      <c r="AW270" s="13" t="s">
        <v>31</v>
      </c>
      <c r="AX270" s="13" t="s">
        <v>72</v>
      </c>
      <c r="AY270" s="160" t="s">
        <v>183</v>
      </c>
    </row>
    <row r="271" spans="2:51" s="13" customFormat="1" ht="12">
      <c r="B271" s="159"/>
      <c r="D271" s="146" t="s">
        <v>197</v>
      </c>
      <c r="E271" s="160" t="s">
        <v>3</v>
      </c>
      <c r="F271" s="161" t="s">
        <v>467</v>
      </c>
      <c r="H271" s="162">
        <v>7.084</v>
      </c>
      <c r="I271" s="163"/>
      <c r="L271" s="159"/>
      <c r="M271" s="164"/>
      <c r="T271" s="165"/>
      <c r="AT271" s="160" t="s">
        <v>197</v>
      </c>
      <c r="AU271" s="160" t="s">
        <v>80</v>
      </c>
      <c r="AV271" s="13" t="s">
        <v>80</v>
      </c>
      <c r="AW271" s="13" t="s">
        <v>31</v>
      </c>
      <c r="AX271" s="13" t="s">
        <v>72</v>
      </c>
      <c r="AY271" s="160" t="s">
        <v>183</v>
      </c>
    </row>
    <row r="272" spans="2:51" s="14" customFormat="1" ht="12">
      <c r="B272" s="166"/>
      <c r="D272" s="146" t="s">
        <v>197</v>
      </c>
      <c r="E272" s="167" t="s">
        <v>3</v>
      </c>
      <c r="F272" s="168" t="s">
        <v>226</v>
      </c>
      <c r="H272" s="169">
        <v>25.475</v>
      </c>
      <c r="I272" s="170"/>
      <c r="L272" s="166"/>
      <c r="M272" s="171"/>
      <c r="T272" s="172"/>
      <c r="AT272" s="167" t="s">
        <v>197</v>
      </c>
      <c r="AU272" s="167" t="s">
        <v>80</v>
      </c>
      <c r="AV272" s="14" t="s">
        <v>127</v>
      </c>
      <c r="AW272" s="14" t="s">
        <v>31</v>
      </c>
      <c r="AX272" s="14" t="s">
        <v>76</v>
      </c>
      <c r="AY272" s="167" t="s">
        <v>183</v>
      </c>
    </row>
    <row r="273" spans="2:65" s="1" customFormat="1" ht="16.5" customHeight="1">
      <c r="B273" s="132"/>
      <c r="C273" s="133" t="s">
        <v>468</v>
      </c>
      <c r="D273" s="133" t="s">
        <v>185</v>
      </c>
      <c r="E273" s="134" t="s">
        <v>469</v>
      </c>
      <c r="F273" s="135" t="s">
        <v>470</v>
      </c>
      <c r="G273" s="136" t="s">
        <v>188</v>
      </c>
      <c r="H273" s="137">
        <v>392.64</v>
      </c>
      <c r="I273" s="138"/>
      <c r="J273" s="139">
        <f>ROUND(I273*H273,2)</f>
        <v>0</v>
      </c>
      <c r="K273" s="135" t="s">
        <v>189</v>
      </c>
      <c r="L273" s="33"/>
      <c r="M273" s="140" t="s">
        <v>3</v>
      </c>
      <c r="N273" s="141" t="s">
        <v>43</v>
      </c>
      <c r="P273" s="142">
        <f>O273*H273</f>
        <v>0</v>
      </c>
      <c r="Q273" s="142">
        <v>0.00047</v>
      </c>
      <c r="R273" s="142">
        <f>Q273*H273</f>
        <v>0.18454079999999998</v>
      </c>
      <c r="S273" s="142">
        <v>0</v>
      </c>
      <c r="T273" s="143">
        <f>S273*H273</f>
        <v>0</v>
      </c>
      <c r="AR273" s="144" t="s">
        <v>127</v>
      </c>
      <c r="AT273" s="144" t="s">
        <v>185</v>
      </c>
      <c r="AU273" s="144" t="s">
        <v>80</v>
      </c>
      <c r="AY273" s="18" t="s">
        <v>183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8" t="s">
        <v>76</v>
      </c>
      <c r="BK273" s="145">
        <f>ROUND(I273*H273,2)</f>
        <v>0</v>
      </c>
      <c r="BL273" s="18" t="s">
        <v>127</v>
      </c>
      <c r="BM273" s="144" t="s">
        <v>471</v>
      </c>
    </row>
    <row r="274" spans="2:47" s="1" customFormat="1" ht="12">
      <c r="B274" s="33"/>
      <c r="D274" s="146" t="s">
        <v>191</v>
      </c>
      <c r="F274" s="147" t="s">
        <v>472</v>
      </c>
      <c r="I274" s="148"/>
      <c r="L274" s="33"/>
      <c r="M274" s="149"/>
      <c r="T274" s="54"/>
      <c r="AT274" s="18" t="s">
        <v>191</v>
      </c>
      <c r="AU274" s="18" t="s">
        <v>80</v>
      </c>
    </row>
    <row r="275" spans="2:47" s="1" customFormat="1" ht="12">
      <c r="B275" s="33"/>
      <c r="D275" s="150" t="s">
        <v>193</v>
      </c>
      <c r="F275" s="151" t="s">
        <v>473</v>
      </c>
      <c r="I275" s="148"/>
      <c r="L275" s="33"/>
      <c r="M275" s="149"/>
      <c r="T275" s="54"/>
      <c r="AT275" s="18" t="s">
        <v>193</v>
      </c>
      <c r="AU275" s="18" t="s">
        <v>80</v>
      </c>
    </row>
    <row r="276" spans="2:65" s="1" customFormat="1" ht="21.75" customHeight="1">
      <c r="B276" s="132"/>
      <c r="C276" s="133" t="s">
        <v>474</v>
      </c>
      <c r="D276" s="133" t="s">
        <v>185</v>
      </c>
      <c r="E276" s="134" t="s">
        <v>475</v>
      </c>
      <c r="F276" s="135" t="s">
        <v>476</v>
      </c>
      <c r="G276" s="136" t="s">
        <v>248</v>
      </c>
      <c r="H276" s="137">
        <v>262.73</v>
      </c>
      <c r="I276" s="138"/>
      <c r="J276" s="139">
        <f>ROUND(I276*H276,2)</f>
        <v>0</v>
      </c>
      <c r="K276" s="135" t="s">
        <v>189</v>
      </c>
      <c r="L276" s="33"/>
      <c r="M276" s="140" t="s">
        <v>3</v>
      </c>
      <c r="N276" s="141" t="s">
        <v>43</v>
      </c>
      <c r="P276" s="142">
        <f>O276*H276</f>
        <v>0</v>
      </c>
      <c r="Q276" s="142">
        <v>0.00061</v>
      </c>
      <c r="R276" s="142">
        <f>Q276*H276</f>
        <v>0.1602653</v>
      </c>
      <c r="S276" s="142">
        <v>0</v>
      </c>
      <c r="T276" s="143">
        <f>S276*H276</f>
        <v>0</v>
      </c>
      <c r="AR276" s="144" t="s">
        <v>127</v>
      </c>
      <c r="AT276" s="144" t="s">
        <v>185</v>
      </c>
      <c r="AU276" s="144" t="s">
        <v>80</v>
      </c>
      <c r="AY276" s="18" t="s">
        <v>183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8" t="s">
        <v>76</v>
      </c>
      <c r="BK276" s="145">
        <f>ROUND(I276*H276,2)</f>
        <v>0</v>
      </c>
      <c r="BL276" s="18" t="s">
        <v>127</v>
      </c>
      <c r="BM276" s="144" t="s">
        <v>477</v>
      </c>
    </row>
    <row r="277" spans="2:47" s="1" customFormat="1" ht="19.5">
      <c r="B277" s="33"/>
      <c r="D277" s="146" t="s">
        <v>191</v>
      </c>
      <c r="F277" s="147" t="s">
        <v>478</v>
      </c>
      <c r="I277" s="148"/>
      <c r="L277" s="33"/>
      <c r="M277" s="149"/>
      <c r="T277" s="54"/>
      <c r="AT277" s="18" t="s">
        <v>191</v>
      </c>
      <c r="AU277" s="18" t="s">
        <v>80</v>
      </c>
    </row>
    <row r="278" spans="2:47" s="1" customFormat="1" ht="12">
      <c r="B278" s="33"/>
      <c r="D278" s="150" t="s">
        <v>193</v>
      </c>
      <c r="F278" s="151" t="s">
        <v>479</v>
      </c>
      <c r="I278" s="148"/>
      <c r="L278" s="33"/>
      <c r="M278" s="149"/>
      <c r="T278" s="54"/>
      <c r="AT278" s="18" t="s">
        <v>193</v>
      </c>
      <c r="AU278" s="18" t="s">
        <v>80</v>
      </c>
    </row>
    <row r="279" spans="2:65" s="1" customFormat="1" ht="16.5" customHeight="1">
      <c r="B279" s="132"/>
      <c r="C279" s="133" t="s">
        <v>480</v>
      </c>
      <c r="D279" s="133" t="s">
        <v>185</v>
      </c>
      <c r="E279" s="134" t="s">
        <v>481</v>
      </c>
      <c r="F279" s="135" t="s">
        <v>482</v>
      </c>
      <c r="G279" s="136" t="s">
        <v>248</v>
      </c>
      <c r="H279" s="137">
        <v>262.73</v>
      </c>
      <c r="I279" s="138"/>
      <c r="J279" s="139">
        <f>ROUND(I279*H279,2)</f>
        <v>0</v>
      </c>
      <c r="K279" s="135" t="s">
        <v>189</v>
      </c>
      <c r="L279" s="33"/>
      <c r="M279" s="140" t="s">
        <v>3</v>
      </c>
      <c r="N279" s="141" t="s">
        <v>43</v>
      </c>
      <c r="P279" s="142">
        <f>O279*H279</f>
        <v>0</v>
      </c>
      <c r="Q279" s="142">
        <v>0</v>
      </c>
      <c r="R279" s="142">
        <f>Q279*H279</f>
        <v>0</v>
      </c>
      <c r="S279" s="142">
        <v>0</v>
      </c>
      <c r="T279" s="143">
        <f>S279*H279</f>
        <v>0</v>
      </c>
      <c r="AR279" s="144" t="s">
        <v>127</v>
      </c>
      <c r="AT279" s="144" t="s">
        <v>185</v>
      </c>
      <c r="AU279" s="144" t="s">
        <v>80</v>
      </c>
      <c r="AY279" s="18" t="s">
        <v>183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8" t="s">
        <v>76</v>
      </c>
      <c r="BK279" s="145">
        <f>ROUND(I279*H279,2)</f>
        <v>0</v>
      </c>
      <c r="BL279" s="18" t="s">
        <v>127</v>
      </c>
      <c r="BM279" s="144" t="s">
        <v>483</v>
      </c>
    </row>
    <row r="280" spans="2:47" s="1" customFormat="1" ht="12">
      <c r="B280" s="33"/>
      <c r="D280" s="146" t="s">
        <v>191</v>
      </c>
      <c r="F280" s="147" t="s">
        <v>484</v>
      </c>
      <c r="I280" s="148"/>
      <c r="L280" s="33"/>
      <c r="M280" s="149"/>
      <c r="T280" s="54"/>
      <c r="AT280" s="18" t="s">
        <v>191</v>
      </c>
      <c r="AU280" s="18" t="s">
        <v>80</v>
      </c>
    </row>
    <row r="281" spans="2:47" s="1" customFormat="1" ht="12">
      <c r="B281" s="33"/>
      <c r="D281" s="150" t="s">
        <v>193</v>
      </c>
      <c r="F281" s="151" t="s">
        <v>485</v>
      </c>
      <c r="I281" s="148"/>
      <c r="L281" s="33"/>
      <c r="M281" s="149"/>
      <c r="T281" s="54"/>
      <c r="AT281" s="18" t="s">
        <v>193</v>
      </c>
      <c r="AU281" s="18" t="s">
        <v>80</v>
      </c>
    </row>
    <row r="282" spans="2:51" s="12" customFormat="1" ht="12">
      <c r="B282" s="153"/>
      <c r="D282" s="146" t="s">
        <v>197</v>
      </c>
      <c r="E282" s="154" t="s">
        <v>3</v>
      </c>
      <c r="F282" s="155" t="s">
        <v>486</v>
      </c>
      <c r="H282" s="154" t="s">
        <v>3</v>
      </c>
      <c r="I282" s="156"/>
      <c r="L282" s="153"/>
      <c r="M282" s="157"/>
      <c r="T282" s="158"/>
      <c r="AT282" s="154" t="s">
        <v>197</v>
      </c>
      <c r="AU282" s="154" t="s">
        <v>80</v>
      </c>
      <c r="AV282" s="12" t="s">
        <v>76</v>
      </c>
      <c r="AW282" s="12" t="s">
        <v>31</v>
      </c>
      <c r="AX282" s="12" t="s">
        <v>72</v>
      </c>
      <c r="AY282" s="154" t="s">
        <v>183</v>
      </c>
    </row>
    <row r="283" spans="2:51" s="13" customFormat="1" ht="12">
      <c r="B283" s="159"/>
      <c r="D283" s="146" t="s">
        <v>197</v>
      </c>
      <c r="E283" s="160" t="s">
        <v>3</v>
      </c>
      <c r="F283" s="161" t="s">
        <v>441</v>
      </c>
      <c r="H283" s="162">
        <v>262.73</v>
      </c>
      <c r="I283" s="163"/>
      <c r="L283" s="159"/>
      <c r="M283" s="164"/>
      <c r="T283" s="165"/>
      <c r="AT283" s="160" t="s">
        <v>197</v>
      </c>
      <c r="AU283" s="160" t="s">
        <v>80</v>
      </c>
      <c r="AV283" s="13" t="s">
        <v>80</v>
      </c>
      <c r="AW283" s="13" t="s">
        <v>31</v>
      </c>
      <c r="AX283" s="13" t="s">
        <v>76</v>
      </c>
      <c r="AY283" s="160" t="s">
        <v>183</v>
      </c>
    </row>
    <row r="284" spans="2:65" s="1" customFormat="1" ht="16.5" customHeight="1">
      <c r="B284" s="132"/>
      <c r="C284" s="133" t="s">
        <v>487</v>
      </c>
      <c r="D284" s="133" t="s">
        <v>185</v>
      </c>
      <c r="E284" s="134" t="s">
        <v>488</v>
      </c>
      <c r="F284" s="135" t="s">
        <v>489</v>
      </c>
      <c r="G284" s="136" t="s">
        <v>248</v>
      </c>
      <c r="H284" s="137">
        <v>17</v>
      </c>
      <c r="I284" s="138"/>
      <c r="J284" s="139">
        <f>ROUND(I284*H284,2)</f>
        <v>0</v>
      </c>
      <c r="K284" s="135" t="s">
        <v>3</v>
      </c>
      <c r="L284" s="33"/>
      <c r="M284" s="140" t="s">
        <v>3</v>
      </c>
      <c r="N284" s="141" t="s">
        <v>43</v>
      </c>
      <c r="P284" s="142">
        <f>O284*H284</f>
        <v>0</v>
      </c>
      <c r="Q284" s="142">
        <v>3E-05</v>
      </c>
      <c r="R284" s="142">
        <f>Q284*H284</f>
        <v>0.00051</v>
      </c>
      <c r="S284" s="142">
        <v>0</v>
      </c>
      <c r="T284" s="143">
        <f>S284*H284</f>
        <v>0</v>
      </c>
      <c r="AR284" s="144" t="s">
        <v>127</v>
      </c>
      <c r="AT284" s="144" t="s">
        <v>185</v>
      </c>
      <c r="AU284" s="144" t="s">
        <v>80</v>
      </c>
      <c r="AY284" s="18" t="s">
        <v>183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8" t="s">
        <v>76</v>
      </c>
      <c r="BK284" s="145">
        <f>ROUND(I284*H284,2)</f>
        <v>0</v>
      </c>
      <c r="BL284" s="18" t="s">
        <v>127</v>
      </c>
      <c r="BM284" s="144" t="s">
        <v>490</v>
      </c>
    </row>
    <row r="285" spans="2:47" s="1" customFormat="1" ht="19.5">
      <c r="B285" s="33"/>
      <c r="D285" s="146" t="s">
        <v>191</v>
      </c>
      <c r="F285" s="147" t="s">
        <v>491</v>
      </c>
      <c r="I285" s="148"/>
      <c r="L285" s="33"/>
      <c r="M285" s="149"/>
      <c r="T285" s="54"/>
      <c r="AT285" s="18" t="s">
        <v>191</v>
      </c>
      <c r="AU285" s="18" t="s">
        <v>80</v>
      </c>
    </row>
    <row r="286" spans="2:63" s="11" customFormat="1" ht="22.9" customHeight="1">
      <c r="B286" s="120"/>
      <c r="D286" s="121" t="s">
        <v>71</v>
      </c>
      <c r="E286" s="130" t="s">
        <v>492</v>
      </c>
      <c r="F286" s="130" t="s">
        <v>493</v>
      </c>
      <c r="I286" s="123"/>
      <c r="J286" s="131">
        <f>BK286</f>
        <v>0</v>
      </c>
      <c r="L286" s="120"/>
      <c r="M286" s="125"/>
      <c r="P286" s="126">
        <f>SUM(P287:P342)</f>
        <v>0</v>
      </c>
      <c r="R286" s="126">
        <f>SUM(R287:R342)</f>
        <v>0</v>
      </c>
      <c r="T286" s="127">
        <f>SUM(T287:T342)</f>
        <v>0</v>
      </c>
      <c r="AR286" s="121" t="s">
        <v>76</v>
      </c>
      <c r="AT286" s="128" t="s">
        <v>71</v>
      </c>
      <c r="AU286" s="128" t="s">
        <v>76</v>
      </c>
      <c r="AY286" s="121" t="s">
        <v>183</v>
      </c>
      <c r="BK286" s="129">
        <f>SUM(BK287:BK342)</f>
        <v>0</v>
      </c>
    </row>
    <row r="287" spans="2:65" s="1" customFormat="1" ht="16.5" customHeight="1">
      <c r="B287" s="132"/>
      <c r="C287" s="133" t="s">
        <v>494</v>
      </c>
      <c r="D287" s="133" t="s">
        <v>185</v>
      </c>
      <c r="E287" s="134" t="s">
        <v>495</v>
      </c>
      <c r="F287" s="135" t="s">
        <v>496</v>
      </c>
      <c r="G287" s="136" t="s">
        <v>295</v>
      </c>
      <c r="H287" s="137">
        <v>121.612</v>
      </c>
      <c r="I287" s="138"/>
      <c r="J287" s="139">
        <f>ROUND(I287*H287,2)</f>
        <v>0</v>
      </c>
      <c r="K287" s="135" t="s">
        <v>189</v>
      </c>
      <c r="L287" s="33"/>
      <c r="M287" s="140" t="s">
        <v>3</v>
      </c>
      <c r="N287" s="141" t="s">
        <v>43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127</v>
      </c>
      <c r="AT287" s="144" t="s">
        <v>185</v>
      </c>
      <c r="AU287" s="144" t="s">
        <v>80</v>
      </c>
      <c r="AY287" s="18" t="s">
        <v>183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8" t="s">
        <v>76</v>
      </c>
      <c r="BK287" s="145">
        <f>ROUND(I287*H287,2)</f>
        <v>0</v>
      </c>
      <c r="BL287" s="18" t="s">
        <v>127</v>
      </c>
      <c r="BM287" s="144" t="s">
        <v>497</v>
      </c>
    </row>
    <row r="288" spans="2:47" s="1" customFormat="1" ht="12">
      <c r="B288" s="33"/>
      <c r="D288" s="146" t="s">
        <v>191</v>
      </c>
      <c r="F288" s="147" t="s">
        <v>498</v>
      </c>
      <c r="I288" s="148"/>
      <c r="L288" s="33"/>
      <c r="M288" s="149"/>
      <c r="T288" s="54"/>
      <c r="AT288" s="18" t="s">
        <v>191</v>
      </c>
      <c r="AU288" s="18" t="s">
        <v>80</v>
      </c>
    </row>
    <row r="289" spans="2:47" s="1" customFormat="1" ht="12">
      <c r="B289" s="33"/>
      <c r="D289" s="150" t="s">
        <v>193</v>
      </c>
      <c r="F289" s="151" t="s">
        <v>499</v>
      </c>
      <c r="I289" s="148"/>
      <c r="L289" s="33"/>
      <c r="M289" s="149"/>
      <c r="T289" s="54"/>
      <c r="AT289" s="18" t="s">
        <v>193</v>
      </c>
      <c r="AU289" s="18" t="s">
        <v>80</v>
      </c>
    </row>
    <row r="290" spans="2:51" s="12" customFormat="1" ht="12">
      <c r="B290" s="153"/>
      <c r="D290" s="146" t="s">
        <v>197</v>
      </c>
      <c r="E290" s="154" t="s">
        <v>3</v>
      </c>
      <c r="F290" s="155" t="s">
        <v>500</v>
      </c>
      <c r="H290" s="154" t="s">
        <v>3</v>
      </c>
      <c r="I290" s="156"/>
      <c r="L290" s="153"/>
      <c r="M290" s="157"/>
      <c r="T290" s="158"/>
      <c r="AT290" s="154" t="s">
        <v>197</v>
      </c>
      <c r="AU290" s="154" t="s">
        <v>80</v>
      </c>
      <c r="AV290" s="12" t="s">
        <v>76</v>
      </c>
      <c r="AW290" s="12" t="s">
        <v>31</v>
      </c>
      <c r="AX290" s="12" t="s">
        <v>72</v>
      </c>
      <c r="AY290" s="154" t="s">
        <v>183</v>
      </c>
    </row>
    <row r="291" spans="2:51" s="13" customFormat="1" ht="12">
      <c r="B291" s="159"/>
      <c r="D291" s="146" t="s">
        <v>197</v>
      </c>
      <c r="E291" s="160" t="s">
        <v>3</v>
      </c>
      <c r="F291" s="161" t="s">
        <v>501</v>
      </c>
      <c r="H291" s="162">
        <v>252.751</v>
      </c>
      <c r="I291" s="163"/>
      <c r="L291" s="159"/>
      <c r="M291" s="164"/>
      <c r="T291" s="165"/>
      <c r="AT291" s="160" t="s">
        <v>197</v>
      </c>
      <c r="AU291" s="160" t="s">
        <v>80</v>
      </c>
      <c r="AV291" s="13" t="s">
        <v>80</v>
      </c>
      <c r="AW291" s="13" t="s">
        <v>31</v>
      </c>
      <c r="AX291" s="13" t="s">
        <v>72</v>
      </c>
      <c r="AY291" s="160" t="s">
        <v>183</v>
      </c>
    </row>
    <row r="292" spans="2:51" s="13" customFormat="1" ht="12">
      <c r="B292" s="159"/>
      <c r="D292" s="146" t="s">
        <v>197</v>
      </c>
      <c r="E292" s="160" t="s">
        <v>3</v>
      </c>
      <c r="F292" s="161" t="s">
        <v>502</v>
      </c>
      <c r="H292" s="162">
        <v>-131.139</v>
      </c>
      <c r="I292" s="163"/>
      <c r="L292" s="159"/>
      <c r="M292" s="164"/>
      <c r="T292" s="165"/>
      <c r="AT292" s="160" t="s">
        <v>197</v>
      </c>
      <c r="AU292" s="160" t="s">
        <v>80</v>
      </c>
      <c r="AV292" s="13" t="s">
        <v>80</v>
      </c>
      <c r="AW292" s="13" t="s">
        <v>31</v>
      </c>
      <c r="AX292" s="13" t="s">
        <v>72</v>
      </c>
      <c r="AY292" s="160" t="s">
        <v>183</v>
      </c>
    </row>
    <row r="293" spans="2:51" s="14" customFormat="1" ht="12">
      <c r="B293" s="166"/>
      <c r="D293" s="146" t="s">
        <v>197</v>
      </c>
      <c r="E293" s="167" t="s">
        <v>3</v>
      </c>
      <c r="F293" s="168" t="s">
        <v>226</v>
      </c>
      <c r="H293" s="169">
        <v>121.612</v>
      </c>
      <c r="I293" s="170"/>
      <c r="L293" s="166"/>
      <c r="M293" s="171"/>
      <c r="T293" s="172"/>
      <c r="AT293" s="167" t="s">
        <v>197</v>
      </c>
      <c r="AU293" s="167" t="s">
        <v>80</v>
      </c>
      <c r="AV293" s="14" t="s">
        <v>127</v>
      </c>
      <c r="AW293" s="14" t="s">
        <v>31</v>
      </c>
      <c r="AX293" s="14" t="s">
        <v>76</v>
      </c>
      <c r="AY293" s="167" t="s">
        <v>183</v>
      </c>
    </row>
    <row r="294" spans="2:65" s="1" customFormat="1" ht="21.75" customHeight="1">
      <c r="B294" s="132"/>
      <c r="C294" s="133" t="s">
        <v>503</v>
      </c>
      <c r="D294" s="133" t="s">
        <v>185</v>
      </c>
      <c r="E294" s="134" t="s">
        <v>504</v>
      </c>
      <c r="F294" s="135" t="s">
        <v>505</v>
      </c>
      <c r="G294" s="136" t="s">
        <v>295</v>
      </c>
      <c r="H294" s="137">
        <v>66.038</v>
      </c>
      <c r="I294" s="138"/>
      <c r="J294" s="139">
        <f>ROUND(I294*H294,2)</f>
        <v>0</v>
      </c>
      <c r="K294" s="135" t="s">
        <v>189</v>
      </c>
      <c r="L294" s="33"/>
      <c r="M294" s="140" t="s">
        <v>3</v>
      </c>
      <c r="N294" s="141" t="s">
        <v>43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127</v>
      </c>
      <c r="AT294" s="144" t="s">
        <v>185</v>
      </c>
      <c r="AU294" s="144" t="s">
        <v>80</v>
      </c>
      <c r="AY294" s="18" t="s">
        <v>183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8" t="s">
        <v>76</v>
      </c>
      <c r="BK294" s="145">
        <f>ROUND(I294*H294,2)</f>
        <v>0</v>
      </c>
      <c r="BL294" s="18" t="s">
        <v>127</v>
      </c>
      <c r="BM294" s="144" t="s">
        <v>506</v>
      </c>
    </row>
    <row r="295" spans="2:47" s="1" customFormat="1" ht="19.5">
      <c r="B295" s="33"/>
      <c r="D295" s="146" t="s">
        <v>191</v>
      </c>
      <c r="F295" s="147" t="s">
        <v>507</v>
      </c>
      <c r="I295" s="148"/>
      <c r="L295" s="33"/>
      <c r="M295" s="149"/>
      <c r="T295" s="54"/>
      <c r="AT295" s="18" t="s">
        <v>191</v>
      </c>
      <c r="AU295" s="18" t="s">
        <v>80</v>
      </c>
    </row>
    <row r="296" spans="2:47" s="1" customFormat="1" ht="12">
      <c r="B296" s="33"/>
      <c r="D296" s="150" t="s">
        <v>193</v>
      </c>
      <c r="F296" s="151" t="s">
        <v>508</v>
      </c>
      <c r="I296" s="148"/>
      <c r="L296" s="33"/>
      <c r="M296" s="149"/>
      <c r="T296" s="54"/>
      <c r="AT296" s="18" t="s">
        <v>193</v>
      </c>
      <c r="AU296" s="18" t="s">
        <v>80</v>
      </c>
    </row>
    <row r="297" spans="2:51" s="13" customFormat="1" ht="12">
      <c r="B297" s="159"/>
      <c r="D297" s="146" t="s">
        <v>197</v>
      </c>
      <c r="E297" s="160" t="s">
        <v>3</v>
      </c>
      <c r="F297" s="161" t="s">
        <v>509</v>
      </c>
      <c r="H297" s="162">
        <v>51.225</v>
      </c>
      <c r="I297" s="163"/>
      <c r="L297" s="159"/>
      <c r="M297" s="164"/>
      <c r="T297" s="165"/>
      <c r="AT297" s="160" t="s">
        <v>197</v>
      </c>
      <c r="AU297" s="160" t="s">
        <v>80</v>
      </c>
      <c r="AV297" s="13" t="s">
        <v>80</v>
      </c>
      <c r="AW297" s="13" t="s">
        <v>31</v>
      </c>
      <c r="AX297" s="13" t="s">
        <v>72</v>
      </c>
      <c r="AY297" s="160" t="s">
        <v>183</v>
      </c>
    </row>
    <row r="298" spans="2:51" s="13" customFormat="1" ht="12">
      <c r="B298" s="159"/>
      <c r="D298" s="146" t="s">
        <v>197</v>
      </c>
      <c r="E298" s="160" t="s">
        <v>3</v>
      </c>
      <c r="F298" s="161" t="s">
        <v>510</v>
      </c>
      <c r="H298" s="162">
        <v>14.813</v>
      </c>
      <c r="I298" s="163"/>
      <c r="L298" s="159"/>
      <c r="M298" s="164"/>
      <c r="T298" s="165"/>
      <c r="AT298" s="160" t="s">
        <v>197</v>
      </c>
      <c r="AU298" s="160" t="s">
        <v>80</v>
      </c>
      <c r="AV298" s="13" t="s">
        <v>80</v>
      </c>
      <c r="AW298" s="13" t="s">
        <v>31</v>
      </c>
      <c r="AX298" s="13" t="s">
        <v>72</v>
      </c>
      <c r="AY298" s="160" t="s">
        <v>183</v>
      </c>
    </row>
    <row r="299" spans="2:51" s="14" customFormat="1" ht="12">
      <c r="B299" s="166"/>
      <c r="D299" s="146" t="s">
        <v>197</v>
      </c>
      <c r="E299" s="167" t="s">
        <v>3</v>
      </c>
      <c r="F299" s="168" t="s">
        <v>226</v>
      </c>
      <c r="H299" s="169">
        <v>66.038</v>
      </c>
      <c r="I299" s="170"/>
      <c r="L299" s="166"/>
      <c r="M299" s="171"/>
      <c r="T299" s="172"/>
      <c r="AT299" s="167" t="s">
        <v>197</v>
      </c>
      <c r="AU299" s="167" t="s">
        <v>80</v>
      </c>
      <c r="AV299" s="14" t="s">
        <v>127</v>
      </c>
      <c r="AW299" s="14" t="s">
        <v>31</v>
      </c>
      <c r="AX299" s="14" t="s">
        <v>76</v>
      </c>
      <c r="AY299" s="167" t="s">
        <v>183</v>
      </c>
    </row>
    <row r="300" spans="2:65" s="1" customFormat="1" ht="16.5" customHeight="1">
      <c r="B300" s="132"/>
      <c r="C300" s="133" t="s">
        <v>511</v>
      </c>
      <c r="D300" s="133" t="s">
        <v>185</v>
      </c>
      <c r="E300" s="134" t="s">
        <v>512</v>
      </c>
      <c r="F300" s="135" t="s">
        <v>513</v>
      </c>
      <c r="G300" s="136" t="s">
        <v>295</v>
      </c>
      <c r="H300" s="137">
        <v>65.101</v>
      </c>
      <c r="I300" s="138"/>
      <c r="J300" s="139">
        <f>ROUND(I300*H300,2)</f>
        <v>0</v>
      </c>
      <c r="K300" s="135" t="s">
        <v>189</v>
      </c>
      <c r="L300" s="33"/>
      <c r="M300" s="140" t="s">
        <v>3</v>
      </c>
      <c r="N300" s="141" t="s">
        <v>43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127</v>
      </c>
      <c r="AT300" s="144" t="s">
        <v>185</v>
      </c>
      <c r="AU300" s="144" t="s">
        <v>80</v>
      </c>
      <c r="AY300" s="18" t="s">
        <v>183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8" t="s">
        <v>76</v>
      </c>
      <c r="BK300" s="145">
        <f>ROUND(I300*H300,2)</f>
        <v>0</v>
      </c>
      <c r="BL300" s="18" t="s">
        <v>127</v>
      </c>
      <c r="BM300" s="144" t="s">
        <v>514</v>
      </c>
    </row>
    <row r="301" spans="2:47" s="1" customFormat="1" ht="12">
      <c r="B301" s="33"/>
      <c r="D301" s="146" t="s">
        <v>191</v>
      </c>
      <c r="F301" s="147" t="s">
        <v>515</v>
      </c>
      <c r="I301" s="148"/>
      <c r="L301" s="33"/>
      <c r="M301" s="149"/>
      <c r="T301" s="54"/>
      <c r="AT301" s="18" t="s">
        <v>191</v>
      </c>
      <c r="AU301" s="18" t="s">
        <v>80</v>
      </c>
    </row>
    <row r="302" spans="2:47" s="1" customFormat="1" ht="12">
      <c r="B302" s="33"/>
      <c r="D302" s="150" t="s">
        <v>193</v>
      </c>
      <c r="F302" s="151" t="s">
        <v>516</v>
      </c>
      <c r="I302" s="148"/>
      <c r="L302" s="33"/>
      <c r="M302" s="149"/>
      <c r="T302" s="54"/>
      <c r="AT302" s="18" t="s">
        <v>193</v>
      </c>
      <c r="AU302" s="18" t="s">
        <v>80</v>
      </c>
    </row>
    <row r="303" spans="2:51" s="12" customFormat="1" ht="12">
      <c r="B303" s="153"/>
      <c r="D303" s="146" t="s">
        <v>197</v>
      </c>
      <c r="E303" s="154" t="s">
        <v>3</v>
      </c>
      <c r="F303" s="155" t="s">
        <v>517</v>
      </c>
      <c r="H303" s="154" t="s">
        <v>3</v>
      </c>
      <c r="I303" s="156"/>
      <c r="L303" s="153"/>
      <c r="M303" s="157"/>
      <c r="T303" s="158"/>
      <c r="AT303" s="154" t="s">
        <v>197</v>
      </c>
      <c r="AU303" s="154" t="s">
        <v>80</v>
      </c>
      <c r="AV303" s="12" t="s">
        <v>76</v>
      </c>
      <c r="AW303" s="12" t="s">
        <v>31</v>
      </c>
      <c r="AX303" s="12" t="s">
        <v>72</v>
      </c>
      <c r="AY303" s="154" t="s">
        <v>183</v>
      </c>
    </row>
    <row r="304" spans="2:51" s="13" customFormat="1" ht="12">
      <c r="B304" s="159"/>
      <c r="D304" s="146" t="s">
        <v>197</v>
      </c>
      <c r="E304" s="160" t="s">
        <v>3</v>
      </c>
      <c r="F304" s="161" t="s">
        <v>518</v>
      </c>
      <c r="H304" s="162">
        <v>65.101</v>
      </c>
      <c r="I304" s="163"/>
      <c r="L304" s="159"/>
      <c r="M304" s="164"/>
      <c r="T304" s="165"/>
      <c r="AT304" s="160" t="s">
        <v>197</v>
      </c>
      <c r="AU304" s="160" t="s">
        <v>80</v>
      </c>
      <c r="AV304" s="13" t="s">
        <v>80</v>
      </c>
      <c r="AW304" s="13" t="s">
        <v>31</v>
      </c>
      <c r="AX304" s="13" t="s">
        <v>72</v>
      </c>
      <c r="AY304" s="160" t="s">
        <v>183</v>
      </c>
    </row>
    <row r="305" spans="2:51" s="14" customFormat="1" ht="12">
      <c r="B305" s="166"/>
      <c r="D305" s="146" t="s">
        <v>197</v>
      </c>
      <c r="E305" s="167" t="s">
        <v>3</v>
      </c>
      <c r="F305" s="168" t="s">
        <v>226</v>
      </c>
      <c r="H305" s="169">
        <v>65.101</v>
      </c>
      <c r="I305" s="170"/>
      <c r="L305" s="166"/>
      <c r="M305" s="171"/>
      <c r="T305" s="172"/>
      <c r="AT305" s="167" t="s">
        <v>197</v>
      </c>
      <c r="AU305" s="167" t="s">
        <v>80</v>
      </c>
      <c r="AV305" s="14" t="s">
        <v>127</v>
      </c>
      <c r="AW305" s="14" t="s">
        <v>31</v>
      </c>
      <c r="AX305" s="14" t="s">
        <v>76</v>
      </c>
      <c r="AY305" s="167" t="s">
        <v>183</v>
      </c>
    </row>
    <row r="306" spans="2:65" s="1" customFormat="1" ht="16.5" customHeight="1">
      <c r="B306" s="132"/>
      <c r="C306" s="133" t="s">
        <v>519</v>
      </c>
      <c r="D306" s="133" t="s">
        <v>185</v>
      </c>
      <c r="E306" s="134" t="s">
        <v>520</v>
      </c>
      <c r="F306" s="135" t="s">
        <v>521</v>
      </c>
      <c r="G306" s="136" t="s">
        <v>295</v>
      </c>
      <c r="H306" s="137">
        <v>260.404</v>
      </c>
      <c r="I306" s="138"/>
      <c r="J306" s="139">
        <f>ROUND(I306*H306,2)</f>
        <v>0</v>
      </c>
      <c r="K306" s="135" t="s">
        <v>189</v>
      </c>
      <c r="L306" s="33"/>
      <c r="M306" s="140" t="s">
        <v>3</v>
      </c>
      <c r="N306" s="141" t="s">
        <v>43</v>
      </c>
      <c r="P306" s="142">
        <f>O306*H306</f>
        <v>0</v>
      </c>
      <c r="Q306" s="142">
        <v>0</v>
      </c>
      <c r="R306" s="142">
        <f>Q306*H306</f>
        <v>0</v>
      </c>
      <c r="S306" s="142">
        <v>0</v>
      </c>
      <c r="T306" s="143">
        <f>S306*H306</f>
        <v>0</v>
      </c>
      <c r="AR306" s="144" t="s">
        <v>127</v>
      </c>
      <c r="AT306" s="144" t="s">
        <v>185</v>
      </c>
      <c r="AU306" s="144" t="s">
        <v>80</v>
      </c>
      <c r="AY306" s="18" t="s">
        <v>183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8" t="s">
        <v>76</v>
      </c>
      <c r="BK306" s="145">
        <f>ROUND(I306*H306,2)</f>
        <v>0</v>
      </c>
      <c r="BL306" s="18" t="s">
        <v>127</v>
      </c>
      <c r="BM306" s="144" t="s">
        <v>522</v>
      </c>
    </row>
    <row r="307" spans="2:47" s="1" customFormat="1" ht="12">
      <c r="B307" s="33"/>
      <c r="D307" s="146" t="s">
        <v>191</v>
      </c>
      <c r="F307" s="147" t="s">
        <v>523</v>
      </c>
      <c r="I307" s="148"/>
      <c r="L307" s="33"/>
      <c r="M307" s="149"/>
      <c r="T307" s="54"/>
      <c r="AT307" s="18" t="s">
        <v>191</v>
      </c>
      <c r="AU307" s="18" t="s">
        <v>80</v>
      </c>
    </row>
    <row r="308" spans="2:47" s="1" customFormat="1" ht="12">
      <c r="B308" s="33"/>
      <c r="D308" s="150" t="s">
        <v>193</v>
      </c>
      <c r="F308" s="151" t="s">
        <v>524</v>
      </c>
      <c r="I308" s="148"/>
      <c r="L308" s="33"/>
      <c r="M308" s="149"/>
      <c r="T308" s="54"/>
      <c r="AT308" s="18" t="s">
        <v>193</v>
      </c>
      <c r="AU308" s="18" t="s">
        <v>80</v>
      </c>
    </row>
    <row r="309" spans="2:51" s="13" customFormat="1" ht="12">
      <c r="B309" s="159"/>
      <c r="D309" s="146" t="s">
        <v>197</v>
      </c>
      <c r="F309" s="161" t="s">
        <v>525</v>
      </c>
      <c r="H309" s="162">
        <v>260.404</v>
      </c>
      <c r="I309" s="163"/>
      <c r="L309" s="159"/>
      <c r="M309" s="164"/>
      <c r="T309" s="165"/>
      <c r="AT309" s="160" t="s">
        <v>197</v>
      </c>
      <c r="AU309" s="160" t="s">
        <v>80</v>
      </c>
      <c r="AV309" s="13" t="s">
        <v>80</v>
      </c>
      <c r="AW309" s="13" t="s">
        <v>4</v>
      </c>
      <c r="AX309" s="13" t="s">
        <v>76</v>
      </c>
      <c r="AY309" s="160" t="s">
        <v>183</v>
      </c>
    </row>
    <row r="310" spans="2:65" s="1" customFormat="1" ht="16.5" customHeight="1">
      <c r="B310" s="132"/>
      <c r="C310" s="133" t="s">
        <v>526</v>
      </c>
      <c r="D310" s="133" t="s">
        <v>185</v>
      </c>
      <c r="E310" s="134" t="s">
        <v>527</v>
      </c>
      <c r="F310" s="135" t="s">
        <v>528</v>
      </c>
      <c r="G310" s="136" t="s">
        <v>295</v>
      </c>
      <c r="H310" s="137">
        <v>217.68</v>
      </c>
      <c r="I310" s="138"/>
      <c r="J310" s="139">
        <f>ROUND(I310*H310,2)</f>
        <v>0</v>
      </c>
      <c r="K310" s="135" t="s">
        <v>189</v>
      </c>
      <c r="L310" s="33"/>
      <c r="M310" s="140" t="s">
        <v>3</v>
      </c>
      <c r="N310" s="141" t="s">
        <v>43</v>
      </c>
      <c r="P310" s="142">
        <f>O310*H310</f>
        <v>0</v>
      </c>
      <c r="Q310" s="142">
        <v>0</v>
      </c>
      <c r="R310" s="142">
        <f>Q310*H310</f>
        <v>0</v>
      </c>
      <c r="S310" s="142">
        <v>0</v>
      </c>
      <c r="T310" s="143">
        <f>S310*H310</f>
        <v>0</v>
      </c>
      <c r="AR310" s="144" t="s">
        <v>127</v>
      </c>
      <c r="AT310" s="144" t="s">
        <v>185</v>
      </c>
      <c r="AU310" s="144" t="s">
        <v>80</v>
      </c>
      <c r="AY310" s="18" t="s">
        <v>183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8" t="s">
        <v>76</v>
      </c>
      <c r="BK310" s="145">
        <f>ROUND(I310*H310,2)</f>
        <v>0</v>
      </c>
      <c r="BL310" s="18" t="s">
        <v>127</v>
      </c>
      <c r="BM310" s="144" t="s">
        <v>529</v>
      </c>
    </row>
    <row r="311" spans="2:47" s="1" customFormat="1" ht="12">
      <c r="B311" s="33"/>
      <c r="D311" s="146" t="s">
        <v>191</v>
      </c>
      <c r="F311" s="147" t="s">
        <v>530</v>
      </c>
      <c r="I311" s="148"/>
      <c r="L311" s="33"/>
      <c r="M311" s="149"/>
      <c r="T311" s="54"/>
      <c r="AT311" s="18" t="s">
        <v>191</v>
      </c>
      <c r="AU311" s="18" t="s">
        <v>80</v>
      </c>
    </row>
    <row r="312" spans="2:47" s="1" customFormat="1" ht="12">
      <c r="B312" s="33"/>
      <c r="D312" s="150" t="s">
        <v>193</v>
      </c>
      <c r="F312" s="151" t="s">
        <v>531</v>
      </c>
      <c r="I312" s="148"/>
      <c r="L312" s="33"/>
      <c r="M312" s="149"/>
      <c r="T312" s="54"/>
      <c r="AT312" s="18" t="s">
        <v>193</v>
      </c>
      <c r="AU312" s="18" t="s">
        <v>80</v>
      </c>
    </row>
    <row r="313" spans="2:51" s="12" customFormat="1" ht="12">
      <c r="B313" s="153"/>
      <c r="D313" s="146" t="s">
        <v>197</v>
      </c>
      <c r="E313" s="154" t="s">
        <v>3</v>
      </c>
      <c r="F313" s="155" t="s">
        <v>532</v>
      </c>
      <c r="H313" s="154" t="s">
        <v>3</v>
      </c>
      <c r="I313" s="156"/>
      <c r="L313" s="153"/>
      <c r="M313" s="157"/>
      <c r="T313" s="158"/>
      <c r="AT313" s="154" t="s">
        <v>197</v>
      </c>
      <c r="AU313" s="154" t="s">
        <v>80</v>
      </c>
      <c r="AV313" s="12" t="s">
        <v>76</v>
      </c>
      <c r="AW313" s="12" t="s">
        <v>31</v>
      </c>
      <c r="AX313" s="12" t="s">
        <v>72</v>
      </c>
      <c r="AY313" s="154" t="s">
        <v>183</v>
      </c>
    </row>
    <row r="314" spans="2:51" s="13" customFormat="1" ht="12">
      <c r="B314" s="159"/>
      <c r="D314" s="146" t="s">
        <v>197</v>
      </c>
      <c r="E314" s="160" t="s">
        <v>3</v>
      </c>
      <c r="F314" s="161" t="s">
        <v>533</v>
      </c>
      <c r="H314" s="162">
        <v>17.435</v>
      </c>
      <c r="I314" s="163"/>
      <c r="L314" s="159"/>
      <c r="M314" s="164"/>
      <c r="T314" s="165"/>
      <c r="AT314" s="160" t="s">
        <v>197</v>
      </c>
      <c r="AU314" s="160" t="s">
        <v>80</v>
      </c>
      <c r="AV314" s="13" t="s">
        <v>80</v>
      </c>
      <c r="AW314" s="13" t="s">
        <v>31</v>
      </c>
      <c r="AX314" s="13" t="s">
        <v>72</v>
      </c>
      <c r="AY314" s="160" t="s">
        <v>183</v>
      </c>
    </row>
    <row r="315" spans="2:51" s="12" customFormat="1" ht="12">
      <c r="B315" s="153"/>
      <c r="D315" s="146" t="s">
        <v>197</v>
      </c>
      <c r="E315" s="154" t="s">
        <v>3</v>
      </c>
      <c r="F315" s="155" t="s">
        <v>534</v>
      </c>
      <c r="H315" s="154" t="s">
        <v>3</v>
      </c>
      <c r="I315" s="156"/>
      <c r="L315" s="153"/>
      <c r="M315" s="157"/>
      <c r="T315" s="158"/>
      <c r="AT315" s="154" t="s">
        <v>197</v>
      </c>
      <c r="AU315" s="154" t="s">
        <v>80</v>
      </c>
      <c r="AV315" s="12" t="s">
        <v>76</v>
      </c>
      <c r="AW315" s="12" t="s">
        <v>31</v>
      </c>
      <c r="AX315" s="12" t="s">
        <v>72</v>
      </c>
      <c r="AY315" s="154" t="s">
        <v>183</v>
      </c>
    </row>
    <row r="316" spans="2:51" s="13" customFormat="1" ht="12">
      <c r="B316" s="159"/>
      <c r="D316" s="146" t="s">
        <v>197</v>
      </c>
      <c r="E316" s="160" t="s">
        <v>3</v>
      </c>
      <c r="F316" s="161" t="s">
        <v>535</v>
      </c>
      <c r="H316" s="162">
        <v>12.595</v>
      </c>
      <c r="I316" s="163"/>
      <c r="L316" s="159"/>
      <c r="M316" s="164"/>
      <c r="T316" s="165"/>
      <c r="AT316" s="160" t="s">
        <v>197</v>
      </c>
      <c r="AU316" s="160" t="s">
        <v>80</v>
      </c>
      <c r="AV316" s="13" t="s">
        <v>80</v>
      </c>
      <c r="AW316" s="13" t="s">
        <v>31</v>
      </c>
      <c r="AX316" s="13" t="s">
        <v>72</v>
      </c>
      <c r="AY316" s="160" t="s">
        <v>183</v>
      </c>
    </row>
    <row r="317" spans="2:51" s="12" customFormat="1" ht="12">
      <c r="B317" s="153"/>
      <c r="D317" s="146" t="s">
        <v>197</v>
      </c>
      <c r="E317" s="154" t="s">
        <v>3</v>
      </c>
      <c r="F317" s="155" t="s">
        <v>536</v>
      </c>
      <c r="H317" s="154" t="s">
        <v>3</v>
      </c>
      <c r="I317" s="156"/>
      <c r="L317" s="153"/>
      <c r="M317" s="157"/>
      <c r="T317" s="158"/>
      <c r="AT317" s="154" t="s">
        <v>197</v>
      </c>
      <c r="AU317" s="154" t="s">
        <v>80</v>
      </c>
      <c r="AV317" s="12" t="s">
        <v>76</v>
      </c>
      <c r="AW317" s="12" t="s">
        <v>31</v>
      </c>
      <c r="AX317" s="12" t="s">
        <v>72</v>
      </c>
      <c r="AY317" s="154" t="s">
        <v>183</v>
      </c>
    </row>
    <row r="318" spans="2:51" s="13" customFormat="1" ht="12">
      <c r="B318" s="159"/>
      <c r="D318" s="146" t="s">
        <v>197</v>
      </c>
      <c r="E318" s="160" t="s">
        <v>3</v>
      </c>
      <c r="F318" s="161" t="s">
        <v>537</v>
      </c>
      <c r="H318" s="162">
        <v>121.612</v>
      </c>
      <c r="I318" s="163"/>
      <c r="L318" s="159"/>
      <c r="M318" s="164"/>
      <c r="T318" s="165"/>
      <c r="AT318" s="160" t="s">
        <v>197</v>
      </c>
      <c r="AU318" s="160" t="s">
        <v>80</v>
      </c>
      <c r="AV318" s="13" t="s">
        <v>80</v>
      </c>
      <c r="AW318" s="13" t="s">
        <v>31</v>
      </c>
      <c r="AX318" s="13" t="s">
        <v>72</v>
      </c>
      <c r="AY318" s="160" t="s">
        <v>183</v>
      </c>
    </row>
    <row r="319" spans="2:51" s="15" customFormat="1" ht="12">
      <c r="B319" s="183"/>
      <c r="D319" s="146" t="s">
        <v>197</v>
      </c>
      <c r="E319" s="184" t="s">
        <v>3</v>
      </c>
      <c r="F319" s="185" t="s">
        <v>538</v>
      </c>
      <c r="H319" s="186">
        <v>151.642</v>
      </c>
      <c r="I319" s="187"/>
      <c r="L319" s="183"/>
      <c r="M319" s="188"/>
      <c r="T319" s="189"/>
      <c r="AT319" s="184" t="s">
        <v>197</v>
      </c>
      <c r="AU319" s="184" t="s">
        <v>80</v>
      </c>
      <c r="AV319" s="15" t="s">
        <v>116</v>
      </c>
      <c r="AW319" s="15" t="s">
        <v>31</v>
      </c>
      <c r="AX319" s="15" t="s">
        <v>72</v>
      </c>
      <c r="AY319" s="184" t="s">
        <v>183</v>
      </c>
    </row>
    <row r="320" spans="2:51" s="12" customFormat="1" ht="12">
      <c r="B320" s="153"/>
      <c r="D320" s="146" t="s">
        <v>197</v>
      </c>
      <c r="E320" s="154" t="s">
        <v>3</v>
      </c>
      <c r="F320" s="155" t="s">
        <v>539</v>
      </c>
      <c r="H320" s="154" t="s">
        <v>3</v>
      </c>
      <c r="I320" s="156"/>
      <c r="L320" s="153"/>
      <c r="M320" s="157"/>
      <c r="T320" s="158"/>
      <c r="AT320" s="154" t="s">
        <v>197</v>
      </c>
      <c r="AU320" s="154" t="s">
        <v>80</v>
      </c>
      <c r="AV320" s="12" t="s">
        <v>76</v>
      </c>
      <c r="AW320" s="12" t="s">
        <v>31</v>
      </c>
      <c r="AX320" s="12" t="s">
        <v>72</v>
      </c>
      <c r="AY320" s="154" t="s">
        <v>183</v>
      </c>
    </row>
    <row r="321" spans="2:51" s="13" customFormat="1" ht="12">
      <c r="B321" s="159"/>
      <c r="D321" s="146" t="s">
        <v>197</v>
      </c>
      <c r="E321" s="160" t="s">
        <v>3</v>
      </c>
      <c r="F321" s="161" t="s">
        <v>540</v>
      </c>
      <c r="H321" s="162">
        <v>66.038</v>
      </c>
      <c r="I321" s="163"/>
      <c r="L321" s="159"/>
      <c r="M321" s="164"/>
      <c r="T321" s="165"/>
      <c r="AT321" s="160" t="s">
        <v>197</v>
      </c>
      <c r="AU321" s="160" t="s">
        <v>80</v>
      </c>
      <c r="AV321" s="13" t="s">
        <v>80</v>
      </c>
      <c r="AW321" s="13" t="s">
        <v>31</v>
      </c>
      <c r="AX321" s="13" t="s">
        <v>72</v>
      </c>
      <c r="AY321" s="160" t="s">
        <v>183</v>
      </c>
    </row>
    <row r="322" spans="2:51" s="15" customFormat="1" ht="12">
      <c r="B322" s="183"/>
      <c r="D322" s="146" t="s">
        <v>197</v>
      </c>
      <c r="E322" s="184" t="s">
        <v>3</v>
      </c>
      <c r="F322" s="185" t="s">
        <v>538</v>
      </c>
      <c r="H322" s="186">
        <v>66.038</v>
      </c>
      <c r="I322" s="187"/>
      <c r="L322" s="183"/>
      <c r="M322" s="188"/>
      <c r="T322" s="189"/>
      <c r="AT322" s="184" t="s">
        <v>197</v>
      </c>
      <c r="AU322" s="184" t="s">
        <v>80</v>
      </c>
      <c r="AV322" s="15" t="s">
        <v>116</v>
      </c>
      <c r="AW322" s="15" t="s">
        <v>31</v>
      </c>
      <c r="AX322" s="15" t="s">
        <v>72</v>
      </c>
      <c r="AY322" s="184" t="s">
        <v>183</v>
      </c>
    </row>
    <row r="323" spans="2:51" s="14" customFormat="1" ht="12">
      <c r="B323" s="166"/>
      <c r="D323" s="146" t="s">
        <v>197</v>
      </c>
      <c r="E323" s="167" t="s">
        <v>3</v>
      </c>
      <c r="F323" s="168" t="s">
        <v>226</v>
      </c>
      <c r="H323" s="169">
        <v>217.68</v>
      </c>
      <c r="I323" s="170"/>
      <c r="L323" s="166"/>
      <c r="M323" s="171"/>
      <c r="T323" s="172"/>
      <c r="AT323" s="167" t="s">
        <v>197</v>
      </c>
      <c r="AU323" s="167" t="s">
        <v>80</v>
      </c>
      <c r="AV323" s="14" t="s">
        <v>127</v>
      </c>
      <c r="AW323" s="14" t="s">
        <v>31</v>
      </c>
      <c r="AX323" s="14" t="s">
        <v>76</v>
      </c>
      <c r="AY323" s="167" t="s">
        <v>183</v>
      </c>
    </row>
    <row r="324" spans="2:65" s="1" customFormat="1" ht="16.5" customHeight="1">
      <c r="B324" s="132"/>
      <c r="C324" s="133" t="s">
        <v>541</v>
      </c>
      <c r="D324" s="133" t="s">
        <v>185</v>
      </c>
      <c r="E324" s="134" t="s">
        <v>542</v>
      </c>
      <c r="F324" s="135" t="s">
        <v>543</v>
      </c>
      <c r="G324" s="136" t="s">
        <v>295</v>
      </c>
      <c r="H324" s="137">
        <v>1531.1</v>
      </c>
      <c r="I324" s="138"/>
      <c r="J324" s="139">
        <f>ROUND(I324*H324,2)</f>
        <v>0</v>
      </c>
      <c r="K324" s="135" t="s">
        <v>189</v>
      </c>
      <c r="L324" s="33"/>
      <c r="M324" s="140" t="s">
        <v>3</v>
      </c>
      <c r="N324" s="141" t="s">
        <v>43</v>
      </c>
      <c r="P324" s="142">
        <f>O324*H324</f>
        <v>0</v>
      </c>
      <c r="Q324" s="142">
        <v>0</v>
      </c>
      <c r="R324" s="142">
        <f>Q324*H324</f>
        <v>0</v>
      </c>
      <c r="S324" s="142">
        <v>0</v>
      </c>
      <c r="T324" s="143">
        <f>S324*H324</f>
        <v>0</v>
      </c>
      <c r="AR324" s="144" t="s">
        <v>127</v>
      </c>
      <c r="AT324" s="144" t="s">
        <v>185</v>
      </c>
      <c r="AU324" s="144" t="s">
        <v>80</v>
      </c>
      <c r="AY324" s="18" t="s">
        <v>183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8" t="s">
        <v>76</v>
      </c>
      <c r="BK324" s="145">
        <f>ROUND(I324*H324,2)</f>
        <v>0</v>
      </c>
      <c r="BL324" s="18" t="s">
        <v>127</v>
      </c>
      <c r="BM324" s="144" t="s">
        <v>544</v>
      </c>
    </row>
    <row r="325" spans="2:47" s="1" customFormat="1" ht="12">
      <c r="B325" s="33"/>
      <c r="D325" s="146" t="s">
        <v>191</v>
      </c>
      <c r="F325" s="147" t="s">
        <v>523</v>
      </c>
      <c r="I325" s="148"/>
      <c r="L325" s="33"/>
      <c r="M325" s="149"/>
      <c r="T325" s="54"/>
      <c r="AT325" s="18" t="s">
        <v>191</v>
      </c>
      <c r="AU325" s="18" t="s">
        <v>80</v>
      </c>
    </row>
    <row r="326" spans="2:47" s="1" customFormat="1" ht="12">
      <c r="B326" s="33"/>
      <c r="D326" s="150" t="s">
        <v>193</v>
      </c>
      <c r="F326" s="151" t="s">
        <v>545</v>
      </c>
      <c r="I326" s="148"/>
      <c r="L326" s="33"/>
      <c r="M326" s="149"/>
      <c r="T326" s="54"/>
      <c r="AT326" s="18" t="s">
        <v>193</v>
      </c>
      <c r="AU326" s="18" t="s">
        <v>80</v>
      </c>
    </row>
    <row r="327" spans="2:51" s="12" customFormat="1" ht="12">
      <c r="B327" s="153"/>
      <c r="D327" s="146" t="s">
        <v>197</v>
      </c>
      <c r="E327" s="154" t="s">
        <v>3</v>
      </c>
      <c r="F327" s="155" t="s">
        <v>532</v>
      </c>
      <c r="H327" s="154" t="s">
        <v>3</v>
      </c>
      <c r="I327" s="156"/>
      <c r="L327" s="153"/>
      <c r="M327" s="157"/>
      <c r="T327" s="158"/>
      <c r="AT327" s="154" t="s">
        <v>197</v>
      </c>
      <c r="AU327" s="154" t="s">
        <v>80</v>
      </c>
      <c r="AV327" s="12" t="s">
        <v>76</v>
      </c>
      <c r="AW327" s="12" t="s">
        <v>31</v>
      </c>
      <c r="AX327" s="12" t="s">
        <v>72</v>
      </c>
      <c r="AY327" s="154" t="s">
        <v>183</v>
      </c>
    </row>
    <row r="328" spans="2:51" s="13" customFormat="1" ht="12">
      <c r="B328" s="159"/>
      <c r="D328" s="146" t="s">
        <v>197</v>
      </c>
      <c r="E328" s="160" t="s">
        <v>3</v>
      </c>
      <c r="F328" s="161" t="s">
        <v>546</v>
      </c>
      <c r="H328" s="162">
        <v>69.74</v>
      </c>
      <c r="I328" s="163"/>
      <c r="L328" s="159"/>
      <c r="M328" s="164"/>
      <c r="T328" s="165"/>
      <c r="AT328" s="160" t="s">
        <v>197</v>
      </c>
      <c r="AU328" s="160" t="s">
        <v>80</v>
      </c>
      <c r="AV328" s="13" t="s">
        <v>80</v>
      </c>
      <c r="AW328" s="13" t="s">
        <v>31</v>
      </c>
      <c r="AX328" s="13" t="s">
        <v>72</v>
      </c>
      <c r="AY328" s="160" t="s">
        <v>183</v>
      </c>
    </row>
    <row r="329" spans="2:51" s="12" customFormat="1" ht="12">
      <c r="B329" s="153"/>
      <c r="D329" s="146" t="s">
        <v>197</v>
      </c>
      <c r="E329" s="154" t="s">
        <v>3</v>
      </c>
      <c r="F329" s="155" t="s">
        <v>534</v>
      </c>
      <c r="H329" s="154" t="s">
        <v>3</v>
      </c>
      <c r="I329" s="156"/>
      <c r="L329" s="153"/>
      <c r="M329" s="157"/>
      <c r="T329" s="158"/>
      <c r="AT329" s="154" t="s">
        <v>197</v>
      </c>
      <c r="AU329" s="154" t="s">
        <v>80</v>
      </c>
      <c r="AV329" s="12" t="s">
        <v>76</v>
      </c>
      <c r="AW329" s="12" t="s">
        <v>31</v>
      </c>
      <c r="AX329" s="12" t="s">
        <v>72</v>
      </c>
      <c r="AY329" s="154" t="s">
        <v>183</v>
      </c>
    </row>
    <row r="330" spans="2:51" s="13" customFormat="1" ht="12">
      <c r="B330" s="159"/>
      <c r="D330" s="146" t="s">
        <v>197</v>
      </c>
      <c r="E330" s="160" t="s">
        <v>3</v>
      </c>
      <c r="F330" s="161" t="s">
        <v>547</v>
      </c>
      <c r="H330" s="162">
        <v>50.38</v>
      </c>
      <c r="I330" s="163"/>
      <c r="L330" s="159"/>
      <c r="M330" s="164"/>
      <c r="T330" s="165"/>
      <c r="AT330" s="160" t="s">
        <v>197</v>
      </c>
      <c r="AU330" s="160" t="s">
        <v>80</v>
      </c>
      <c r="AV330" s="13" t="s">
        <v>80</v>
      </c>
      <c r="AW330" s="13" t="s">
        <v>31</v>
      </c>
      <c r="AX330" s="13" t="s">
        <v>72</v>
      </c>
      <c r="AY330" s="160" t="s">
        <v>183</v>
      </c>
    </row>
    <row r="331" spans="2:51" s="12" customFormat="1" ht="12">
      <c r="B331" s="153"/>
      <c r="D331" s="146" t="s">
        <v>197</v>
      </c>
      <c r="E331" s="154" t="s">
        <v>3</v>
      </c>
      <c r="F331" s="155" t="s">
        <v>536</v>
      </c>
      <c r="H331" s="154" t="s">
        <v>3</v>
      </c>
      <c r="I331" s="156"/>
      <c r="L331" s="153"/>
      <c r="M331" s="157"/>
      <c r="T331" s="158"/>
      <c r="AT331" s="154" t="s">
        <v>197</v>
      </c>
      <c r="AU331" s="154" t="s">
        <v>80</v>
      </c>
      <c r="AV331" s="12" t="s">
        <v>76</v>
      </c>
      <c r="AW331" s="12" t="s">
        <v>31</v>
      </c>
      <c r="AX331" s="12" t="s">
        <v>72</v>
      </c>
      <c r="AY331" s="154" t="s">
        <v>183</v>
      </c>
    </row>
    <row r="332" spans="2:51" s="13" customFormat="1" ht="12">
      <c r="B332" s="159"/>
      <c r="D332" s="146" t="s">
        <v>197</v>
      </c>
      <c r="E332" s="160" t="s">
        <v>3</v>
      </c>
      <c r="F332" s="161" t="s">
        <v>548</v>
      </c>
      <c r="H332" s="162">
        <v>486.448</v>
      </c>
      <c r="I332" s="163"/>
      <c r="L332" s="159"/>
      <c r="M332" s="164"/>
      <c r="T332" s="165"/>
      <c r="AT332" s="160" t="s">
        <v>197</v>
      </c>
      <c r="AU332" s="160" t="s">
        <v>80</v>
      </c>
      <c r="AV332" s="13" t="s">
        <v>80</v>
      </c>
      <c r="AW332" s="13" t="s">
        <v>31</v>
      </c>
      <c r="AX332" s="13" t="s">
        <v>72</v>
      </c>
      <c r="AY332" s="160" t="s">
        <v>183</v>
      </c>
    </row>
    <row r="333" spans="2:51" s="15" customFormat="1" ht="12">
      <c r="B333" s="183"/>
      <c r="D333" s="146" t="s">
        <v>197</v>
      </c>
      <c r="E333" s="184" t="s">
        <v>3</v>
      </c>
      <c r="F333" s="185" t="s">
        <v>538</v>
      </c>
      <c r="H333" s="186">
        <v>606.568</v>
      </c>
      <c r="I333" s="187"/>
      <c r="L333" s="183"/>
      <c r="M333" s="188"/>
      <c r="T333" s="189"/>
      <c r="AT333" s="184" t="s">
        <v>197</v>
      </c>
      <c r="AU333" s="184" t="s">
        <v>80</v>
      </c>
      <c r="AV333" s="15" t="s">
        <v>116</v>
      </c>
      <c r="AW333" s="15" t="s">
        <v>31</v>
      </c>
      <c r="AX333" s="15" t="s">
        <v>72</v>
      </c>
      <c r="AY333" s="184" t="s">
        <v>183</v>
      </c>
    </row>
    <row r="334" spans="2:51" s="12" customFormat="1" ht="12">
      <c r="B334" s="153"/>
      <c r="D334" s="146" t="s">
        <v>197</v>
      </c>
      <c r="E334" s="154" t="s">
        <v>3</v>
      </c>
      <c r="F334" s="155" t="s">
        <v>539</v>
      </c>
      <c r="H334" s="154" t="s">
        <v>3</v>
      </c>
      <c r="I334" s="156"/>
      <c r="L334" s="153"/>
      <c r="M334" s="157"/>
      <c r="T334" s="158"/>
      <c r="AT334" s="154" t="s">
        <v>197</v>
      </c>
      <c r="AU334" s="154" t="s">
        <v>80</v>
      </c>
      <c r="AV334" s="12" t="s">
        <v>76</v>
      </c>
      <c r="AW334" s="12" t="s">
        <v>31</v>
      </c>
      <c r="AX334" s="12" t="s">
        <v>72</v>
      </c>
      <c r="AY334" s="154" t="s">
        <v>183</v>
      </c>
    </row>
    <row r="335" spans="2:51" s="13" customFormat="1" ht="12">
      <c r="B335" s="159"/>
      <c r="D335" s="146" t="s">
        <v>197</v>
      </c>
      <c r="E335" s="160" t="s">
        <v>3</v>
      </c>
      <c r="F335" s="161" t="s">
        <v>549</v>
      </c>
      <c r="H335" s="162">
        <v>924.532</v>
      </c>
      <c r="I335" s="163"/>
      <c r="L335" s="159"/>
      <c r="M335" s="164"/>
      <c r="T335" s="165"/>
      <c r="AT335" s="160" t="s">
        <v>197</v>
      </c>
      <c r="AU335" s="160" t="s">
        <v>80</v>
      </c>
      <c r="AV335" s="13" t="s">
        <v>80</v>
      </c>
      <c r="AW335" s="13" t="s">
        <v>31</v>
      </c>
      <c r="AX335" s="13" t="s">
        <v>72</v>
      </c>
      <c r="AY335" s="160" t="s">
        <v>183</v>
      </c>
    </row>
    <row r="336" spans="2:51" s="15" customFormat="1" ht="12">
      <c r="B336" s="183"/>
      <c r="D336" s="146" t="s">
        <v>197</v>
      </c>
      <c r="E336" s="184" t="s">
        <v>3</v>
      </c>
      <c r="F336" s="185" t="s">
        <v>538</v>
      </c>
      <c r="H336" s="186">
        <v>924.532</v>
      </c>
      <c r="I336" s="187"/>
      <c r="L336" s="183"/>
      <c r="M336" s="188"/>
      <c r="T336" s="189"/>
      <c r="AT336" s="184" t="s">
        <v>197</v>
      </c>
      <c r="AU336" s="184" t="s">
        <v>80</v>
      </c>
      <c r="AV336" s="15" t="s">
        <v>116</v>
      </c>
      <c r="AW336" s="15" t="s">
        <v>31</v>
      </c>
      <c r="AX336" s="15" t="s">
        <v>72</v>
      </c>
      <c r="AY336" s="184" t="s">
        <v>183</v>
      </c>
    </row>
    <row r="337" spans="2:51" s="14" customFormat="1" ht="12">
      <c r="B337" s="166"/>
      <c r="D337" s="146" t="s">
        <v>197</v>
      </c>
      <c r="E337" s="167" t="s">
        <v>3</v>
      </c>
      <c r="F337" s="168" t="s">
        <v>226</v>
      </c>
      <c r="H337" s="169">
        <v>1531.1</v>
      </c>
      <c r="I337" s="170"/>
      <c r="L337" s="166"/>
      <c r="M337" s="171"/>
      <c r="T337" s="172"/>
      <c r="AT337" s="167" t="s">
        <v>197</v>
      </c>
      <c r="AU337" s="167" t="s">
        <v>80</v>
      </c>
      <c r="AV337" s="14" t="s">
        <v>127</v>
      </c>
      <c r="AW337" s="14" t="s">
        <v>31</v>
      </c>
      <c r="AX337" s="14" t="s">
        <v>76</v>
      </c>
      <c r="AY337" s="167" t="s">
        <v>183</v>
      </c>
    </row>
    <row r="338" spans="2:65" s="1" customFormat="1" ht="16.5" customHeight="1">
      <c r="B338" s="132"/>
      <c r="C338" s="133" t="s">
        <v>550</v>
      </c>
      <c r="D338" s="133" t="s">
        <v>185</v>
      </c>
      <c r="E338" s="134" t="s">
        <v>551</v>
      </c>
      <c r="F338" s="135" t="s">
        <v>552</v>
      </c>
      <c r="G338" s="136" t="s">
        <v>295</v>
      </c>
      <c r="H338" s="137">
        <v>282.778</v>
      </c>
      <c r="I338" s="138"/>
      <c r="J338" s="139">
        <f>ROUND(I338*H338,2)</f>
        <v>0</v>
      </c>
      <c r="K338" s="135" t="s">
        <v>189</v>
      </c>
      <c r="L338" s="33"/>
      <c r="M338" s="140" t="s">
        <v>3</v>
      </c>
      <c r="N338" s="141" t="s">
        <v>43</v>
      </c>
      <c r="P338" s="142">
        <f>O338*H338</f>
        <v>0</v>
      </c>
      <c r="Q338" s="142">
        <v>0</v>
      </c>
      <c r="R338" s="142">
        <f>Q338*H338</f>
        <v>0</v>
      </c>
      <c r="S338" s="142">
        <v>0</v>
      </c>
      <c r="T338" s="143">
        <f>S338*H338</f>
        <v>0</v>
      </c>
      <c r="AR338" s="144" t="s">
        <v>127</v>
      </c>
      <c r="AT338" s="144" t="s">
        <v>185</v>
      </c>
      <c r="AU338" s="144" t="s">
        <v>80</v>
      </c>
      <c r="AY338" s="18" t="s">
        <v>183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8" t="s">
        <v>76</v>
      </c>
      <c r="BK338" s="145">
        <f>ROUND(I338*H338,2)</f>
        <v>0</v>
      </c>
      <c r="BL338" s="18" t="s">
        <v>127</v>
      </c>
      <c r="BM338" s="144" t="s">
        <v>553</v>
      </c>
    </row>
    <row r="339" spans="2:47" s="1" customFormat="1" ht="12">
      <c r="B339" s="33"/>
      <c r="D339" s="146" t="s">
        <v>191</v>
      </c>
      <c r="F339" s="147" t="s">
        <v>554</v>
      </c>
      <c r="I339" s="148"/>
      <c r="L339" s="33"/>
      <c r="M339" s="149"/>
      <c r="T339" s="54"/>
      <c r="AT339" s="18" t="s">
        <v>191</v>
      </c>
      <c r="AU339" s="18" t="s">
        <v>80</v>
      </c>
    </row>
    <row r="340" spans="2:47" s="1" customFormat="1" ht="12">
      <c r="B340" s="33"/>
      <c r="D340" s="150" t="s">
        <v>193</v>
      </c>
      <c r="F340" s="151" t="s">
        <v>555</v>
      </c>
      <c r="I340" s="148"/>
      <c r="L340" s="33"/>
      <c r="M340" s="149"/>
      <c r="T340" s="54"/>
      <c r="AT340" s="18" t="s">
        <v>193</v>
      </c>
      <c r="AU340" s="18" t="s">
        <v>80</v>
      </c>
    </row>
    <row r="341" spans="2:65" s="1" customFormat="1" ht="16.5" customHeight="1">
      <c r="B341" s="132"/>
      <c r="C341" s="133" t="s">
        <v>556</v>
      </c>
      <c r="D341" s="133" t="s">
        <v>185</v>
      </c>
      <c r="E341" s="134" t="s">
        <v>71</v>
      </c>
      <c r="F341" s="135" t="s">
        <v>557</v>
      </c>
      <c r="G341" s="136" t="s">
        <v>558</v>
      </c>
      <c r="H341" s="137">
        <v>1</v>
      </c>
      <c r="I341" s="138"/>
      <c r="J341" s="139">
        <f>ROUND(I341*H341,2)</f>
        <v>0</v>
      </c>
      <c r="K341" s="135" t="s">
        <v>3</v>
      </c>
      <c r="L341" s="33"/>
      <c r="M341" s="140" t="s">
        <v>3</v>
      </c>
      <c r="N341" s="141" t="s">
        <v>43</v>
      </c>
      <c r="P341" s="142">
        <f>O341*H341</f>
        <v>0</v>
      </c>
      <c r="Q341" s="142">
        <v>0</v>
      </c>
      <c r="R341" s="142">
        <f>Q341*H341</f>
        <v>0</v>
      </c>
      <c r="S341" s="142">
        <v>0</v>
      </c>
      <c r="T341" s="143">
        <f>S341*H341</f>
        <v>0</v>
      </c>
      <c r="AR341" s="144" t="s">
        <v>127</v>
      </c>
      <c r="AT341" s="144" t="s">
        <v>185</v>
      </c>
      <c r="AU341" s="144" t="s">
        <v>80</v>
      </c>
      <c r="AY341" s="18" t="s">
        <v>183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8" t="s">
        <v>76</v>
      </c>
      <c r="BK341" s="145">
        <f>ROUND(I341*H341,2)</f>
        <v>0</v>
      </c>
      <c r="BL341" s="18" t="s">
        <v>127</v>
      </c>
      <c r="BM341" s="144" t="s">
        <v>559</v>
      </c>
    </row>
    <row r="342" spans="2:47" s="1" customFormat="1" ht="12">
      <c r="B342" s="33"/>
      <c r="D342" s="146" t="s">
        <v>191</v>
      </c>
      <c r="F342" s="147" t="s">
        <v>557</v>
      </c>
      <c r="I342" s="148"/>
      <c r="L342" s="33"/>
      <c r="M342" s="149"/>
      <c r="T342" s="54"/>
      <c r="AT342" s="18" t="s">
        <v>191</v>
      </c>
      <c r="AU342" s="18" t="s">
        <v>80</v>
      </c>
    </row>
    <row r="343" spans="2:63" s="11" customFormat="1" ht="22.9" customHeight="1">
      <c r="B343" s="120"/>
      <c r="D343" s="121" t="s">
        <v>71</v>
      </c>
      <c r="E343" s="130" t="s">
        <v>560</v>
      </c>
      <c r="F343" s="130" t="s">
        <v>561</v>
      </c>
      <c r="I343" s="123"/>
      <c r="J343" s="131">
        <f>BK343</f>
        <v>0</v>
      </c>
      <c r="L343" s="120"/>
      <c r="M343" s="125"/>
      <c r="P343" s="126">
        <f>SUM(P344:P346)</f>
        <v>0</v>
      </c>
      <c r="R343" s="126">
        <f>SUM(R344:R346)</f>
        <v>0</v>
      </c>
      <c r="T343" s="127">
        <f>SUM(T344:T346)</f>
        <v>0</v>
      </c>
      <c r="AR343" s="121" t="s">
        <v>76</v>
      </c>
      <c r="AT343" s="128" t="s">
        <v>71</v>
      </c>
      <c r="AU343" s="128" t="s">
        <v>76</v>
      </c>
      <c r="AY343" s="121" t="s">
        <v>183</v>
      </c>
      <c r="BK343" s="129">
        <f>SUM(BK344:BK346)</f>
        <v>0</v>
      </c>
    </row>
    <row r="344" spans="2:65" s="1" customFormat="1" ht="16.5" customHeight="1">
      <c r="B344" s="132"/>
      <c r="C344" s="133" t="s">
        <v>562</v>
      </c>
      <c r="D344" s="133" t="s">
        <v>185</v>
      </c>
      <c r="E344" s="134" t="s">
        <v>563</v>
      </c>
      <c r="F344" s="135" t="s">
        <v>564</v>
      </c>
      <c r="G344" s="136" t="s">
        <v>295</v>
      </c>
      <c r="H344" s="137">
        <v>456.34</v>
      </c>
      <c r="I344" s="138"/>
      <c r="J344" s="139">
        <f>ROUND(I344*H344,2)</f>
        <v>0</v>
      </c>
      <c r="K344" s="135" t="s">
        <v>189</v>
      </c>
      <c r="L344" s="33"/>
      <c r="M344" s="140" t="s">
        <v>3</v>
      </c>
      <c r="N344" s="141" t="s">
        <v>43</v>
      </c>
      <c r="P344" s="142">
        <f>O344*H344</f>
        <v>0</v>
      </c>
      <c r="Q344" s="142">
        <v>0</v>
      </c>
      <c r="R344" s="142">
        <f>Q344*H344</f>
        <v>0</v>
      </c>
      <c r="S344" s="142">
        <v>0</v>
      </c>
      <c r="T344" s="143">
        <f>S344*H344</f>
        <v>0</v>
      </c>
      <c r="AR344" s="144" t="s">
        <v>127</v>
      </c>
      <c r="AT344" s="144" t="s">
        <v>185</v>
      </c>
      <c r="AU344" s="144" t="s">
        <v>80</v>
      </c>
      <c r="AY344" s="18" t="s">
        <v>183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8" t="s">
        <v>76</v>
      </c>
      <c r="BK344" s="145">
        <f>ROUND(I344*H344,2)</f>
        <v>0</v>
      </c>
      <c r="BL344" s="18" t="s">
        <v>127</v>
      </c>
      <c r="BM344" s="144" t="s">
        <v>565</v>
      </c>
    </row>
    <row r="345" spans="2:47" s="1" customFormat="1" ht="12">
      <c r="B345" s="33"/>
      <c r="D345" s="146" t="s">
        <v>191</v>
      </c>
      <c r="F345" s="147" t="s">
        <v>566</v>
      </c>
      <c r="I345" s="148"/>
      <c r="L345" s="33"/>
      <c r="M345" s="149"/>
      <c r="T345" s="54"/>
      <c r="AT345" s="18" t="s">
        <v>191</v>
      </c>
      <c r="AU345" s="18" t="s">
        <v>80</v>
      </c>
    </row>
    <row r="346" spans="2:47" s="1" customFormat="1" ht="12">
      <c r="B346" s="33"/>
      <c r="D346" s="150" t="s">
        <v>193</v>
      </c>
      <c r="F346" s="151" t="s">
        <v>567</v>
      </c>
      <c r="I346" s="148"/>
      <c r="L346" s="33"/>
      <c r="M346" s="190"/>
      <c r="N346" s="191"/>
      <c r="O346" s="191"/>
      <c r="P346" s="191"/>
      <c r="Q346" s="191"/>
      <c r="R346" s="191"/>
      <c r="S346" s="191"/>
      <c r="T346" s="192"/>
      <c r="AT346" s="18" t="s">
        <v>193</v>
      </c>
      <c r="AU346" s="18" t="s">
        <v>80</v>
      </c>
    </row>
    <row r="347" spans="2:12" s="1" customFormat="1" ht="6.95" customHeight="1">
      <c r="B347" s="42"/>
      <c r="C347" s="43"/>
      <c r="D347" s="43"/>
      <c r="E347" s="43"/>
      <c r="F347" s="43"/>
      <c r="G347" s="43"/>
      <c r="H347" s="43"/>
      <c r="I347" s="43"/>
      <c r="J347" s="43"/>
      <c r="K347" s="43"/>
      <c r="L347" s="33"/>
    </row>
  </sheetData>
  <autoFilter ref="C91:K346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7" r:id="rId1" display="https://podminky.urs.cz/item/CS_URS_2022_02/113106122"/>
    <hyperlink ref="F103" r:id="rId2" display="https://podminky.urs.cz/item/CS_URS_2022_02/113106142"/>
    <hyperlink ref="F108" r:id="rId3" display="https://podminky.urs.cz/item/CS_URS_2022_02/113107161"/>
    <hyperlink ref="F113" r:id="rId4" display="https://podminky.urs.cz/item/CS_URS_2022_02/113107163"/>
    <hyperlink ref="F118" r:id="rId5" display="https://podminky.urs.cz/item/CS_URS_2022_02/113107170"/>
    <hyperlink ref="F126" r:id="rId6" display="https://podminky.urs.cz/item/CS_URS_2022_02/113107182"/>
    <hyperlink ref="F134" r:id="rId7" display="https://podminky.urs.cz/item/CS_URS_2022_02/113107342"/>
    <hyperlink ref="F142" r:id="rId8" display="https://podminky.urs.cz/item/CS_URS_2022_02/113201112"/>
    <hyperlink ref="F147" r:id="rId9" display="https://podminky.urs.cz/item/CS_URS_2022_02/113202111"/>
    <hyperlink ref="F152" r:id="rId10" display="https://podminky.urs.cz/item/CS_URS_2022_02/113204111"/>
    <hyperlink ref="F157" r:id="rId11" display="https://podminky.urs.cz/item/CS_URS_2022_02/132212132"/>
    <hyperlink ref="F162" r:id="rId12" display="https://podminky.urs.cz/item/CS_URS_2022_02/162751117"/>
    <hyperlink ref="F165" r:id="rId13" display="https://podminky.urs.cz/item/CS_URS_2022_02/162751119"/>
    <hyperlink ref="F169" r:id="rId14" display="https://podminky.urs.cz/item/CS_URS_2022_02/171201231"/>
    <hyperlink ref="F173" r:id="rId15" display="https://podminky.urs.cz/item/CS_URS_2022_02/171251201"/>
    <hyperlink ref="F176" r:id="rId16" display="https://podminky.urs.cz/item/CS_URS_2022_02/181311103"/>
    <hyperlink ref="F182" r:id="rId17" display="https://podminky.urs.cz/item/CS_URS_2022_02/181411131"/>
    <hyperlink ref="F188" r:id="rId18" display="https://podminky.urs.cz/item/CS_URS_2022_02/181951112"/>
    <hyperlink ref="F197" r:id="rId19" display="https://podminky.urs.cz/item/CS_URS_2022_02/327122114"/>
    <hyperlink ref="F200" r:id="rId20" display="https://podminky.urs.cz/item/CS_URS_2022_02/327122214"/>
    <hyperlink ref="F204" r:id="rId21" display="https://podminky.urs.cz/item/CS_URS_2022_02/564851011"/>
    <hyperlink ref="F209" r:id="rId22" display="https://podminky.urs.cz/item/CS_URS_2022_02/564851111"/>
    <hyperlink ref="F212" r:id="rId23" display="https://podminky.urs.cz/item/CS_URS_2022_02/564871011"/>
    <hyperlink ref="F215" r:id="rId24" display="https://podminky.urs.cz/item/CS_URS_2022_02/564871111"/>
    <hyperlink ref="F220" r:id="rId25" display="https://podminky.urs.cz/item/CS_URS_2022_02/591211111"/>
    <hyperlink ref="F226" r:id="rId26" display="https://podminky.urs.cz/item/CS_URS_2022_02/591412111"/>
    <hyperlink ref="F234" r:id="rId27" display="https://podminky.urs.cz/item/CS_URS_2022_02/596811220"/>
    <hyperlink ref="F253" r:id="rId28" display="https://podminky.urs.cz/item/CS_URS_2022_02/916241113"/>
    <hyperlink ref="F261" r:id="rId29" display="https://podminky.urs.cz/item/CS_URS_2022_02/916241213"/>
    <hyperlink ref="F269" r:id="rId30" display="https://podminky.urs.cz/item/CS_URS_2022_02/916991121"/>
    <hyperlink ref="F275" r:id="rId31" display="https://podminky.urs.cz/item/CS_URS_2022_02/919726122"/>
    <hyperlink ref="F278" r:id="rId32" display="https://podminky.urs.cz/item/CS_URS_2022_02/919732211"/>
    <hyperlink ref="F281" r:id="rId33" display="https://podminky.urs.cz/item/CS_URS_2022_02/919735113"/>
    <hyperlink ref="F289" r:id="rId34" display="https://podminky.urs.cz/item/CS_URS_2022_02/997006006"/>
    <hyperlink ref="F296" r:id="rId35" display="https://podminky.urs.cz/item/CS_URS_2022_02/997013847"/>
    <hyperlink ref="F302" r:id="rId36" display="https://podminky.urs.cz/item/CS_URS_2022_02/997221551"/>
    <hyperlink ref="F308" r:id="rId37" display="https://podminky.urs.cz/item/CS_URS_2022_02/997221559"/>
    <hyperlink ref="F312" r:id="rId38" display="https://podminky.urs.cz/item/CS_URS_2022_02/997221561"/>
    <hyperlink ref="F326" r:id="rId39" display="https://podminky.urs.cz/item/CS_URS_2022_02/997221569"/>
    <hyperlink ref="F340" r:id="rId40" display="https://podminky.urs.cz/item/CS_URS_2022_02/997221611"/>
    <hyperlink ref="F346" r:id="rId41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137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1272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1458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ROUND((SUM(BE90:BE116)),2)</f>
        <v>0</v>
      </c>
      <c r="I35" s="94">
        <v>0.21</v>
      </c>
      <c r="J35" s="84">
        <f>ROUND(((SUM(BE90:BE116))*I35),2)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ROUND((SUM(BF90:BF116)),2)</f>
        <v>0</v>
      </c>
      <c r="I36" s="94">
        <v>0.15</v>
      </c>
      <c r="J36" s="84">
        <f>ROUND(((SUM(BF90:BF116))*I36),2)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ROUND((SUM(BG90:BG116)),2)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ROUND((SUM(BH90:BH116)),2)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ROUND((SUM(BI90:BI116)),2)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1272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VRN-4 - VRN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J90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977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978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979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9" customFormat="1" ht="19.9" customHeight="1">
      <c r="B67" s="108"/>
      <c r="D67" s="109" t="s">
        <v>980</v>
      </c>
      <c r="E67" s="110"/>
      <c r="F67" s="110"/>
      <c r="G67" s="110"/>
      <c r="H67" s="110"/>
      <c r="I67" s="110"/>
      <c r="J67" s="111">
        <f>J103</f>
        <v>0</v>
      </c>
      <c r="L67" s="108"/>
    </row>
    <row r="68" spans="2:12" s="9" customFormat="1" ht="19.9" customHeight="1">
      <c r="B68" s="108"/>
      <c r="D68" s="109" t="s">
        <v>981</v>
      </c>
      <c r="E68" s="110"/>
      <c r="F68" s="110"/>
      <c r="G68" s="110"/>
      <c r="H68" s="110"/>
      <c r="I68" s="110"/>
      <c r="J68" s="111">
        <f>J110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ht="12" customHeight="1">
      <c r="B79" s="21"/>
      <c r="C79" s="28" t="s">
        <v>153</v>
      </c>
      <c r="L79" s="21"/>
    </row>
    <row r="80" spans="2:12" s="1" customFormat="1" ht="16.5" customHeight="1">
      <c r="B80" s="33"/>
      <c r="E80" s="318" t="s">
        <v>1272</v>
      </c>
      <c r="F80" s="317"/>
      <c r="G80" s="317"/>
      <c r="H80" s="317"/>
      <c r="L80" s="33"/>
    </row>
    <row r="81" spans="2:12" s="1" customFormat="1" ht="12" customHeight="1">
      <c r="B81" s="33"/>
      <c r="C81" s="28" t="s">
        <v>155</v>
      </c>
      <c r="L81" s="33"/>
    </row>
    <row r="82" spans="2:12" s="1" customFormat="1" ht="16.5" customHeight="1">
      <c r="B82" s="33"/>
      <c r="E82" s="286" t="str">
        <f>E11</f>
        <v>VRN-4 - VRN</v>
      </c>
      <c r="F82" s="317"/>
      <c r="G82" s="317"/>
      <c r="H82" s="317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 xml:space="preserve"> </v>
      </c>
      <c r="I84" s="28" t="s">
        <v>23</v>
      </c>
      <c r="J84" s="50" t="str">
        <f>IF(J14="","",J14)</f>
        <v>7. 10. 2022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 xml:space="preserve"> </v>
      </c>
      <c r="I86" s="28" t="s">
        <v>30</v>
      </c>
      <c r="J86" s="31" t="str">
        <f>E23</f>
        <v xml:space="preserve"> </v>
      </c>
      <c r="L86" s="33"/>
    </row>
    <row r="87" spans="2:12" s="1" customFormat="1" ht="25.7" customHeight="1">
      <c r="B87" s="33"/>
      <c r="C87" s="28" t="s">
        <v>28</v>
      </c>
      <c r="F87" s="26" t="str">
        <f>IF(E20="","",E20)</f>
        <v>Vyplň údaj</v>
      </c>
      <c r="I87" s="28" t="s">
        <v>32</v>
      </c>
      <c r="J87" s="31" t="str">
        <f>E26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169</v>
      </c>
      <c r="D89" s="114" t="s">
        <v>57</v>
      </c>
      <c r="E89" s="114" t="s">
        <v>53</v>
      </c>
      <c r="F89" s="114" t="s">
        <v>54</v>
      </c>
      <c r="G89" s="114" t="s">
        <v>170</v>
      </c>
      <c r="H89" s="114" t="s">
        <v>171</v>
      </c>
      <c r="I89" s="114" t="s">
        <v>172</v>
      </c>
      <c r="J89" s="114" t="s">
        <v>159</v>
      </c>
      <c r="K89" s="115" t="s">
        <v>173</v>
      </c>
      <c r="L89" s="112"/>
      <c r="M89" s="57" t="s">
        <v>3</v>
      </c>
      <c r="N89" s="58" t="s">
        <v>42</v>
      </c>
      <c r="O89" s="58" t="s">
        <v>174</v>
      </c>
      <c r="P89" s="58" t="s">
        <v>175</v>
      </c>
      <c r="Q89" s="58" t="s">
        <v>176</v>
      </c>
      <c r="R89" s="58" t="s">
        <v>177</v>
      </c>
      <c r="S89" s="58" t="s">
        <v>178</v>
      </c>
      <c r="T89" s="59" t="s">
        <v>179</v>
      </c>
    </row>
    <row r="90" spans="2:63" s="1" customFormat="1" ht="22.9" customHeight="1">
      <c r="B90" s="33"/>
      <c r="C90" s="62" t="s">
        <v>180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0</v>
      </c>
      <c r="S90" s="51"/>
      <c r="T90" s="118">
        <f>T91</f>
        <v>0</v>
      </c>
      <c r="AT90" s="18" t="s">
        <v>71</v>
      </c>
      <c r="AU90" s="18" t="s">
        <v>160</v>
      </c>
      <c r="BK90" s="119">
        <f>BK91</f>
        <v>0</v>
      </c>
    </row>
    <row r="91" spans="2:63" s="11" customFormat="1" ht="25.9" customHeight="1">
      <c r="B91" s="120"/>
      <c r="D91" s="121" t="s">
        <v>71</v>
      </c>
      <c r="E91" s="122" t="s">
        <v>99</v>
      </c>
      <c r="F91" s="122" t="s">
        <v>982</v>
      </c>
      <c r="I91" s="123"/>
      <c r="J91" s="124">
        <f>BK91</f>
        <v>0</v>
      </c>
      <c r="L91" s="120"/>
      <c r="M91" s="125"/>
      <c r="P91" s="126">
        <f>P92+P99+P103+P110</f>
        <v>0</v>
      </c>
      <c r="R91" s="126">
        <f>R92+R99+R103+R110</f>
        <v>0</v>
      </c>
      <c r="T91" s="127">
        <f>T92+T99+T103+T110</f>
        <v>0</v>
      </c>
      <c r="AR91" s="121" t="s">
        <v>138</v>
      </c>
      <c r="AT91" s="128" t="s">
        <v>71</v>
      </c>
      <c r="AU91" s="128" t="s">
        <v>72</v>
      </c>
      <c r="AY91" s="121" t="s">
        <v>183</v>
      </c>
      <c r="BK91" s="129">
        <f>BK92+BK99+BK103+BK110</f>
        <v>0</v>
      </c>
    </row>
    <row r="92" spans="2:63" s="11" customFormat="1" ht="22.9" customHeight="1">
      <c r="B92" s="120"/>
      <c r="D92" s="121" t="s">
        <v>71</v>
      </c>
      <c r="E92" s="130" t="s">
        <v>983</v>
      </c>
      <c r="F92" s="130" t="s">
        <v>984</v>
      </c>
      <c r="I92" s="123"/>
      <c r="J92" s="131">
        <f>BK92</f>
        <v>0</v>
      </c>
      <c r="L92" s="120"/>
      <c r="M92" s="125"/>
      <c r="P92" s="126">
        <f>SUM(P93:P98)</f>
        <v>0</v>
      </c>
      <c r="R92" s="126">
        <f>SUM(R93:R98)</f>
        <v>0</v>
      </c>
      <c r="T92" s="127">
        <f>SUM(T93:T98)</f>
        <v>0</v>
      </c>
      <c r="AR92" s="121" t="s">
        <v>138</v>
      </c>
      <c r="AT92" s="128" t="s">
        <v>71</v>
      </c>
      <c r="AU92" s="128" t="s">
        <v>76</v>
      </c>
      <c r="AY92" s="121" t="s">
        <v>183</v>
      </c>
      <c r="BK92" s="129">
        <f>SUM(BK93:BK98)</f>
        <v>0</v>
      </c>
    </row>
    <row r="93" spans="2:65" s="1" customFormat="1" ht="16.5" customHeight="1">
      <c r="B93" s="132"/>
      <c r="C93" s="133" t="s">
        <v>76</v>
      </c>
      <c r="D93" s="133" t="s">
        <v>185</v>
      </c>
      <c r="E93" s="134" t="s">
        <v>985</v>
      </c>
      <c r="F93" s="135" t="s">
        <v>986</v>
      </c>
      <c r="G93" s="136" t="s">
        <v>558</v>
      </c>
      <c r="H93" s="137">
        <v>1</v>
      </c>
      <c r="I93" s="138"/>
      <c r="J93" s="139">
        <f>ROUND(I93*H93,2)</f>
        <v>0</v>
      </c>
      <c r="K93" s="135" t="s">
        <v>189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987</v>
      </c>
      <c r="AT93" s="144" t="s">
        <v>185</v>
      </c>
      <c r="AU93" s="144" t="s">
        <v>80</v>
      </c>
      <c r="AY93" s="18" t="s">
        <v>183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76</v>
      </c>
      <c r="BK93" s="145">
        <f>ROUND(I93*H93,2)</f>
        <v>0</v>
      </c>
      <c r="BL93" s="18" t="s">
        <v>987</v>
      </c>
      <c r="BM93" s="144" t="s">
        <v>988</v>
      </c>
    </row>
    <row r="94" spans="2:47" s="1" customFormat="1" ht="12">
      <c r="B94" s="33"/>
      <c r="D94" s="146" t="s">
        <v>191</v>
      </c>
      <c r="F94" s="147" t="s">
        <v>986</v>
      </c>
      <c r="I94" s="148"/>
      <c r="L94" s="33"/>
      <c r="M94" s="149"/>
      <c r="T94" s="54"/>
      <c r="AT94" s="18" t="s">
        <v>191</v>
      </c>
      <c r="AU94" s="18" t="s">
        <v>80</v>
      </c>
    </row>
    <row r="95" spans="2:47" s="1" customFormat="1" ht="12">
      <c r="B95" s="33"/>
      <c r="D95" s="150" t="s">
        <v>193</v>
      </c>
      <c r="F95" s="151" t="s">
        <v>989</v>
      </c>
      <c r="I95" s="148"/>
      <c r="L95" s="33"/>
      <c r="M95" s="149"/>
      <c r="T95" s="54"/>
      <c r="AT95" s="18" t="s">
        <v>193</v>
      </c>
      <c r="AU95" s="18" t="s">
        <v>80</v>
      </c>
    </row>
    <row r="96" spans="2:65" s="1" customFormat="1" ht="16.5" customHeight="1">
      <c r="B96" s="132"/>
      <c r="C96" s="133" t="s">
        <v>80</v>
      </c>
      <c r="D96" s="133" t="s">
        <v>185</v>
      </c>
      <c r="E96" s="134" t="s">
        <v>990</v>
      </c>
      <c r="F96" s="135" t="s">
        <v>991</v>
      </c>
      <c r="G96" s="136" t="s">
        <v>558</v>
      </c>
      <c r="H96" s="137">
        <v>1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987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987</v>
      </c>
      <c r="BM96" s="144" t="s">
        <v>992</v>
      </c>
    </row>
    <row r="97" spans="2:47" s="1" customFormat="1" ht="12">
      <c r="B97" s="33"/>
      <c r="D97" s="146" t="s">
        <v>191</v>
      </c>
      <c r="F97" s="147" t="s">
        <v>991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993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63" s="11" customFormat="1" ht="22.9" customHeight="1">
      <c r="B99" s="120"/>
      <c r="D99" s="121" t="s">
        <v>71</v>
      </c>
      <c r="E99" s="130" t="s">
        <v>994</v>
      </c>
      <c r="F99" s="130" t="s">
        <v>995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138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996</v>
      </c>
      <c r="F100" s="135" t="s">
        <v>995</v>
      </c>
      <c r="G100" s="136" t="s">
        <v>558</v>
      </c>
      <c r="H100" s="137">
        <v>1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987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987</v>
      </c>
      <c r="BM100" s="144" t="s">
        <v>997</v>
      </c>
    </row>
    <row r="101" spans="2:47" s="1" customFormat="1" ht="12">
      <c r="B101" s="33"/>
      <c r="D101" s="146" t="s">
        <v>191</v>
      </c>
      <c r="F101" s="147" t="s">
        <v>995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998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63" s="11" customFormat="1" ht="22.9" customHeight="1">
      <c r="B103" s="120"/>
      <c r="D103" s="121" t="s">
        <v>71</v>
      </c>
      <c r="E103" s="130" t="s">
        <v>999</v>
      </c>
      <c r="F103" s="130" t="s">
        <v>1000</v>
      </c>
      <c r="I103" s="123"/>
      <c r="J103" s="131">
        <f>BK103</f>
        <v>0</v>
      </c>
      <c r="L103" s="120"/>
      <c r="M103" s="125"/>
      <c r="P103" s="126">
        <f>SUM(P104:P109)</f>
        <v>0</v>
      </c>
      <c r="R103" s="126">
        <f>SUM(R104:R109)</f>
        <v>0</v>
      </c>
      <c r="T103" s="127">
        <f>SUM(T104:T109)</f>
        <v>0</v>
      </c>
      <c r="AR103" s="121" t="s">
        <v>138</v>
      </c>
      <c r="AT103" s="128" t="s">
        <v>71</v>
      </c>
      <c r="AU103" s="128" t="s">
        <v>76</v>
      </c>
      <c r="AY103" s="121" t="s">
        <v>183</v>
      </c>
      <c r="BK103" s="129">
        <f>SUM(BK104:BK109)</f>
        <v>0</v>
      </c>
    </row>
    <row r="104" spans="2:65" s="1" customFormat="1" ht="16.5" customHeight="1">
      <c r="B104" s="132"/>
      <c r="C104" s="133" t="s">
        <v>127</v>
      </c>
      <c r="D104" s="133" t="s">
        <v>185</v>
      </c>
      <c r="E104" s="134" t="s">
        <v>1001</v>
      </c>
      <c r="F104" s="135" t="s">
        <v>1002</v>
      </c>
      <c r="G104" s="136" t="s">
        <v>558</v>
      </c>
      <c r="H104" s="137">
        <v>1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987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987</v>
      </c>
      <c r="BM104" s="144" t="s">
        <v>1003</v>
      </c>
    </row>
    <row r="105" spans="2:47" s="1" customFormat="1" ht="12">
      <c r="B105" s="33"/>
      <c r="D105" s="146" t="s">
        <v>191</v>
      </c>
      <c r="F105" s="147" t="s">
        <v>1002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1004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5" s="1" customFormat="1" ht="16.5" customHeight="1">
      <c r="B107" s="132"/>
      <c r="C107" s="133" t="s">
        <v>138</v>
      </c>
      <c r="D107" s="133" t="s">
        <v>185</v>
      </c>
      <c r="E107" s="134" t="s">
        <v>1005</v>
      </c>
      <c r="F107" s="135" t="s">
        <v>1006</v>
      </c>
      <c r="G107" s="136" t="s">
        <v>347</v>
      </c>
      <c r="H107" s="137">
        <v>2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987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987</v>
      </c>
      <c r="BM107" s="144" t="s">
        <v>1007</v>
      </c>
    </row>
    <row r="108" spans="2:47" s="1" customFormat="1" ht="12">
      <c r="B108" s="33"/>
      <c r="D108" s="146" t="s">
        <v>191</v>
      </c>
      <c r="F108" s="147" t="s">
        <v>1006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1008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63" s="11" customFormat="1" ht="22.9" customHeight="1">
      <c r="B110" s="120"/>
      <c r="D110" s="121" t="s">
        <v>71</v>
      </c>
      <c r="E110" s="130" t="s">
        <v>1009</v>
      </c>
      <c r="F110" s="130" t="s">
        <v>1010</v>
      </c>
      <c r="I110" s="123"/>
      <c r="J110" s="131">
        <f>BK110</f>
        <v>0</v>
      </c>
      <c r="L110" s="120"/>
      <c r="M110" s="125"/>
      <c r="P110" s="126">
        <f>SUM(P111:P116)</f>
        <v>0</v>
      </c>
      <c r="R110" s="126">
        <f>SUM(R111:R116)</f>
        <v>0</v>
      </c>
      <c r="T110" s="127">
        <f>SUM(T111:T116)</f>
        <v>0</v>
      </c>
      <c r="AR110" s="121" t="s">
        <v>138</v>
      </c>
      <c r="AT110" s="128" t="s">
        <v>71</v>
      </c>
      <c r="AU110" s="128" t="s">
        <v>76</v>
      </c>
      <c r="AY110" s="121" t="s">
        <v>183</v>
      </c>
      <c r="BK110" s="129">
        <f>SUM(BK111:BK116)</f>
        <v>0</v>
      </c>
    </row>
    <row r="111" spans="2:65" s="1" customFormat="1" ht="16.5" customHeight="1">
      <c r="B111" s="132"/>
      <c r="C111" s="133" t="s">
        <v>227</v>
      </c>
      <c r="D111" s="133" t="s">
        <v>185</v>
      </c>
      <c r="E111" s="134" t="s">
        <v>1011</v>
      </c>
      <c r="F111" s="135" t="s">
        <v>1012</v>
      </c>
      <c r="G111" s="136" t="s">
        <v>558</v>
      </c>
      <c r="H111" s="137">
        <v>1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987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987</v>
      </c>
      <c r="BM111" s="144" t="s">
        <v>1013</v>
      </c>
    </row>
    <row r="112" spans="2:47" s="1" customFormat="1" ht="12">
      <c r="B112" s="33"/>
      <c r="D112" s="146" t="s">
        <v>191</v>
      </c>
      <c r="F112" s="147" t="s">
        <v>1012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1014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65" s="1" customFormat="1" ht="16.5" customHeight="1">
      <c r="B114" s="132"/>
      <c r="C114" s="133" t="s">
        <v>235</v>
      </c>
      <c r="D114" s="133" t="s">
        <v>185</v>
      </c>
      <c r="E114" s="134" t="s">
        <v>1015</v>
      </c>
      <c r="F114" s="135" t="s">
        <v>1016</v>
      </c>
      <c r="G114" s="136" t="s">
        <v>558</v>
      </c>
      <c r="H114" s="137">
        <v>1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987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987</v>
      </c>
      <c r="BM114" s="144" t="s">
        <v>1017</v>
      </c>
    </row>
    <row r="115" spans="2:47" s="1" customFormat="1" ht="12">
      <c r="B115" s="33"/>
      <c r="D115" s="146" t="s">
        <v>191</v>
      </c>
      <c r="F115" s="147" t="s">
        <v>1016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1018</v>
      </c>
      <c r="I116" s="148"/>
      <c r="L116" s="33"/>
      <c r="M116" s="190"/>
      <c r="N116" s="191"/>
      <c r="O116" s="191"/>
      <c r="P116" s="191"/>
      <c r="Q116" s="191"/>
      <c r="R116" s="191"/>
      <c r="S116" s="191"/>
      <c r="T116" s="192"/>
      <c r="AT116" s="18" t="s">
        <v>193</v>
      </c>
      <c r="AU116" s="18" t="s">
        <v>80</v>
      </c>
    </row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autoFilter ref="C89:K11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2/012002000"/>
    <hyperlink ref="F98" r:id="rId2" display="https://podminky.urs.cz/item/CS_URS_2022_02/013254000"/>
    <hyperlink ref="F102" r:id="rId3" display="https://podminky.urs.cz/item/CS_URS_2022_02/030001000"/>
    <hyperlink ref="F106" r:id="rId4" display="https://podminky.urs.cz/item/CS_URS_2022_02/042503000"/>
    <hyperlink ref="F109" r:id="rId5" display="https://podminky.urs.cz/item/CS_URS_2022_02/043154000"/>
    <hyperlink ref="F113" r:id="rId6" display="https://podminky.urs.cz/item/CS_URS_2022_02/072103001"/>
    <hyperlink ref="F116" r:id="rId7" display="https://podminky.urs.cz/item/CS_URS_2022_02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142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1459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1460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ROUND((SUM(BE90:BE156)),2)</f>
        <v>0</v>
      </c>
      <c r="I35" s="94">
        <v>0.21</v>
      </c>
      <c r="J35" s="84">
        <f>ROUND(((SUM(BE90:BE156))*I35),2)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ROUND((SUM(BF90:BF156)),2)</f>
        <v>0</v>
      </c>
      <c r="I36" s="94">
        <v>0.15</v>
      </c>
      <c r="J36" s="84">
        <f>ROUND(((SUM(BF90:BF156))*I36),2)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ROUND((SUM(BG90:BG156)),2)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ROUND((SUM(BH90:BH156)),2)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ROUND((SUM(BI90:BI156)),2)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1459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101-5 - Chodník pro pěší - hlavní trasa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J90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164</v>
      </c>
      <c r="E66" s="110"/>
      <c r="F66" s="110"/>
      <c r="G66" s="110"/>
      <c r="H66" s="110"/>
      <c r="I66" s="110"/>
      <c r="J66" s="111">
        <f>J113</f>
        <v>0</v>
      </c>
      <c r="L66" s="108"/>
    </row>
    <row r="67" spans="2:12" s="9" customFormat="1" ht="19.9" customHeight="1">
      <c r="B67" s="108"/>
      <c r="D67" s="109" t="s">
        <v>165</v>
      </c>
      <c r="E67" s="110"/>
      <c r="F67" s="110"/>
      <c r="G67" s="110"/>
      <c r="H67" s="110"/>
      <c r="I67" s="110"/>
      <c r="J67" s="111">
        <f>J137</f>
        <v>0</v>
      </c>
      <c r="L67" s="108"/>
    </row>
    <row r="68" spans="2:12" s="9" customFormat="1" ht="19.9" customHeight="1">
      <c r="B68" s="108"/>
      <c r="D68" s="109" t="s">
        <v>167</v>
      </c>
      <c r="E68" s="110"/>
      <c r="F68" s="110"/>
      <c r="G68" s="110"/>
      <c r="H68" s="110"/>
      <c r="I68" s="110"/>
      <c r="J68" s="111">
        <f>J153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ht="12" customHeight="1">
      <c r="B79" s="21"/>
      <c r="C79" s="28" t="s">
        <v>153</v>
      </c>
      <c r="L79" s="21"/>
    </row>
    <row r="80" spans="2:12" s="1" customFormat="1" ht="16.5" customHeight="1">
      <c r="B80" s="33"/>
      <c r="E80" s="318" t="s">
        <v>1459</v>
      </c>
      <c r="F80" s="317"/>
      <c r="G80" s="317"/>
      <c r="H80" s="317"/>
      <c r="L80" s="33"/>
    </row>
    <row r="81" spans="2:12" s="1" customFormat="1" ht="12" customHeight="1">
      <c r="B81" s="33"/>
      <c r="C81" s="28" t="s">
        <v>155</v>
      </c>
      <c r="L81" s="33"/>
    </row>
    <row r="82" spans="2:12" s="1" customFormat="1" ht="16.5" customHeight="1">
      <c r="B82" s="33"/>
      <c r="E82" s="286" t="str">
        <f>E11</f>
        <v xml:space="preserve">SO 101-5 - Chodník pro pěší - hlavní trasa </v>
      </c>
      <c r="F82" s="317"/>
      <c r="G82" s="317"/>
      <c r="H82" s="317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 xml:space="preserve"> </v>
      </c>
      <c r="I84" s="28" t="s">
        <v>23</v>
      </c>
      <c r="J84" s="50" t="str">
        <f>IF(J14="","",J14)</f>
        <v>7. 10. 2022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 xml:space="preserve"> </v>
      </c>
      <c r="I86" s="28" t="s">
        <v>30</v>
      </c>
      <c r="J86" s="31" t="str">
        <f>E23</f>
        <v xml:space="preserve"> </v>
      </c>
      <c r="L86" s="33"/>
    </row>
    <row r="87" spans="2:12" s="1" customFormat="1" ht="25.7" customHeight="1">
      <c r="B87" s="33"/>
      <c r="C87" s="28" t="s">
        <v>28</v>
      </c>
      <c r="F87" s="26" t="str">
        <f>IF(E20="","",E20)</f>
        <v>Vyplň údaj</v>
      </c>
      <c r="I87" s="28" t="s">
        <v>32</v>
      </c>
      <c r="J87" s="31" t="str">
        <f>E26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169</v>
      </c>
      <c r="D89" s="114" t="s">
        <v>57</v>
      </c>
      <c r="E89" s="114" t="s">
        <v>53</v>
      </c>
      <c r="F89" s="114" t="s">
        <v>54</v>
      </c>
      <c r="G89" s="114" t="s">
        <v>170</v>
      </c>
      <c r="H89" s="114" t="s">
        <v>171</v>
      </c>
      <c r="I89" s="114" t="s">
        <v>172</v>
      </c>
      <c r="J89" s="114" t="s">
        <v>159</v>
      </c>
      <c r="K89" s="115" t="s">
        <v>173</v>
      </c>
      <c r="L89" s="112"/>
      <c r="M89" s="57" t="s">
        <v>3</v>
      </c>
      <c r="N89" s="58" t="s">
        <v>42</v>
      </c>
      <c r="O89" s="58" t="s">
        <v>174</v>
      </c>
      <c r="P89" s="58" t="s">
        <v>175</v>
      </c>
      <c r="Q89" s="58" t="s">
        <v>176</v>
      </c>
      <c r="R89" s="58" t="s">
        <v>177</v>
      </c>
      <c r="S89" s="58" t="s">
        <v>178</v>
      </c>
      <c r="T89" s="59" t="s">
        <v>179</v>
      </c>
    </row>
    <row r="90" spans="2:63" s="1" customFormat="1" ht="22.9" customHeight="1">
      <c r="B90" s="33"/>
      <c r="C90" s="62" t="s">
        <v>180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270.84615388</v>
      </c>
      <c r="S90" s="51"/>
      <c r="T90" s="118">
        <f>T91</f>
        <v>0</v>
      </c>
      <c r="AT90" s="18" t="s">
        <v>71</v>
      </c>
      <c r="AU90" s="18" t="s">
        <v>160</v>
      </c>
      <c r="BK90" s="119">
        <f>BK91</f>
        <v>0</v>
      </c>
    </row>
    <row r="91" spans="2:63" s="11" customFormat="1" ht="25.9" customHeight="1">
      <c r="B91" s="120"/>
      <c r="D91" s="121" t="s">
        <v>71</v>
      </c>
      <c r="E91" s="122" t="s">
        <v>181</v>
      </c>
      <c r="F91" s="122" t="s">
        <v>182</v>
      </c>
      <c r="I91" s="123"/>
      <c r="J91" s="124">
        <f>BK91</f>
        <v>0</v>
      </c>
      <c r="L91" s="120"/>
      <c r="M91" s="125"/>
      <c r="P91" s="126">
        <f>P92+P113+P137+P153</f>
        <v>0</v>
      </c>
      <c r="R91" s="126">
        <f>R92+R113+R137+R153</f>
        <v>270.84615388</v>
      </c>
      <c r="T91" s="127">
        <f>T92+T113+T137+T153</f>
        <v>0</v>
      </c>
      <c r="AR91" s="121" t="s">
        <v>76</v>
      </c>
      <c r="AT91" s="128" t="s">
        <v>71</v>
      </c>
      <c r="AU91" s="128" t="s">
        <v>72</v>
      </c>
      <c r="AY91" s="121" t="s">
        <v>183</v>
      </c>
      <c r="BK91" s="129">
        <f>BK92+BK113+BK137+BK153</f>
        <v>0</v>
      </c>
    </row>
    <row r="92" spans="2:63" s="11" customFormat="1" ht="22.9" customHeight="1">
      <c r="B92" s="120"/>
      <c r="D92" s="121" t="s">
        <v>71</v>
      </c>
      <c r="E92" s="130" t="s">
        <v>76</v>
      </c>
      <c r="F92" s="130" t="s">
        <v>184</v>
      </c>
      <c r="I92" s="123"/>
      <c r="J92" s="131">
        <f>BK92</f>
        <v>0</v>
      </c>
      <c r="L92" s="120"/>
      <c r="M92" s="125"/>
      <c r="P92" s="126">
        <f>SUM(P93:P112)</f>
        <v>0</v>
      </c>
      <c r="R92" s="126">
        <f>SUM(R93:R112)</f>
        <v>0</v>
      </c>
      <c r="T92" s="127">
        <f>SUM(T93:T112)</f>
        <v>0</v>
      </c>
      <c r="AR92" s="121" t="s">
        <v>76</v>
      </c>
      <c r="AT92" s="128" t="s">
        <v>71</v>
      </c>
      <c r="AU92" s="128" t="s">
        <v>76</v>
      </c>
      <c r="AY92" s="121" t="s">
        <v>183</v>
      </c>
      <c r="BK92" s="129">
        <f>SUM(BK93:BK112)</f>
        <v>0</v>
      </c>
    </row>
    <row r="93" spans="2:65" s="1" customFormat="1" ht="16.5" customHeight="1">
      <c r="B93" s="132"/>
      <c r="C93" s="133" t="s">
        <v>76</v>
      </c>
      <c r="D93" s="133" t="s">
        <v>185</v>
      </c>
      <c r="E93" s="134" t="s">
        <v>1461</v>
      </c>
      <c r="F93" s="135" t="s">
        <v>1462</v>
      </c>
      <c r="G93" s="136" t="s">
        <v>273</v>
      </c>
      <c r="H93" s="137">
        <v>126.81</v>
      </c>
      <c r="I93" s="138"/>
      <c r="J93" s="139">
        <f>ROUND(I93*H93,2)</f>
        <v>0</v>
      </c>
      <c r="K93" s="135" t="s">
        <v>189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127</v>
      </c>
      <c r="AT93" s="144" t="s">
        <v>185</v>
      </c>
      <c r="AU93" s="144" t="s">
        <v>80</v>
      </c>
      <c r="AY93" s="18" t="s">
        <v>183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76</v>
      </c>
      <c r="BK93" s="145">
        <f>ROUND(I93*H93,2)</f>
        <v>0</v>
      </c>
      <c r="BL93" s="18" t="s">
        <v>127</v>
      </c>
      <c r="BM93" s="144" t="s">
        <v>1463</v>
      </c>
    </row>
    <row r="94" spans="2:47" s="1" customFormat="1" ht="19.5">
      <c r="B94" s="33"/>
      <c r="D94" s="146" t="s">
        <v>191</v>
      </c>
      <c r="F94" s="147" t="s">
        <v>1464</v>
      </c>
      <c r="I94" s="148"/>
      <c r="L94" s="33"/>
      <c r="M94" s="149"/>
      <c r="T94" s="54"/>
      <c r="AT94" s="18" t="s">
        <v>191</v>
      </c>
      <c r="AU94" s="18" t="s">
        <v>80</v>
      </c>
    </row>
    <row r="95" spans="2:47" s="1" customFormat="1" ht="12">
      <c r="B95" s="33"/>
      <c r="D95" s="150" t="s">
        <v>193</v>
      </c>
      <c r="F95" s="151" t="s">
        <v>1465</v>
      </c>
      <c r="I95" s="148"/>
      <c r="L95" s="33"/>
      <c r="M95" s="149"/>
      <c r="T95" s="54"/>
      <c r="AT95" s="18" t="s">
        <v>193</v>
      </c>
      <c r="AU95" s="18" t="s">
        <v>80</v>
      </c>
    </row>
    <row r="96" spans="2:65" s="1" customFormat="1" ht="21.75" customHeight="1">
      <c r="B96" s="132"/>
      <c r="C96" s="133" t="s">
        <v>80</v>
      </c>
      <c r="D96" s="133" t="s">
        <v>185</v>
      </c>
      <c r="E96" s="134" t="s">
        <v>280</v>
      </c>
      <c r="F96" s="135" t="s">
        <v>281</v>
      </c>
      <c r="G96" s="136" t="s">
        <v>273</v>
      </c>
      <c r="H96" s="137">
        <v>126.81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127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1466</v>
      </c>
    </row>
    <row r="97" spans="2:47" s="1" customFormat="1" ht="19.5">
      <c r="B97" s="33"/>
      <c r="D97" s="146" t="s">
        <v>191</v>
      </c>
      <c r="F97" s="147" t="s">
        <v>283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284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65" s="1" customFormat="1" ht="24.2" customHeight="1">
      <c r="B99" s="132"/>
      <c r="C99" s="133" t="s">
        <v>116</v>
      </c>
      <c r="D99" s="133" t="s">
        <v>185</v>
      </c>
      <c r="E99" s="134" t="s">
        <v>286</v>
      </c>
      <c r="F99" s="135" t="s">
        <v>287</v>
      </c>
      <c r="G99" s="136" t="s">
        <v>273</v>
      </c>
      <c r="H99" s="137">
        <v>634.05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0</v>
      </c>
      <c r="T99" s="143">
        <f>S99*H99</f>
        <v>0</v>
      </c>
      <c r="AR99" s="144" t="s">
        <v>127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127</v>
      </c>
      <c r="BM99" s="144" t="s">
        <v>1467</v>
      </c>
    </row>
    <row r="100" spans="2:47" s="1" customFormat="1" ht="19.5">
      <c r="B100" s="33"/>
      <c r="D100" s="146" t="s">
        <v>191</v>
      </c>
      <c r="F100" s="147" t="s">
        <v>289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290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51" s="13" customFormat="1" ht="12">
      <c r="B102" s="159"/>
      <c r="D102" s="146" t="s">
        <v>197</v>
      </c>
      <c r="F102" s="161" t="s">
        <v>1468</v>
      </c>
      <c r="H102" s="162">
        <v>634.05</v>
      </c>
      <c r="I102" s="163"/>
      <c r="L102" s="159"/>
      <c r="M102" s="164"/>
      <c r="T102" s="165"/>
      <c r="AT102" s="160" t="s">
        <v>197</v>
      </c>
      <c r="AU102" s="160" t="s">
        <v>80</v>
      </c>
      <c r="AV102" s="13" t="s">
        <v>80</v>
      </c>
      <c r="AW102" s="13" t="s">
        <v>4</v>
      </c>
      <c r="AX102" s="13" t="s">
        <v>76</v>
      </c>
      <c r="AY102" s="160" t="s">
        <v>183</v>
      </c>
    </row>
    <row r="103" spans="2:65" s="1" customFormat="1" ht="16.5" customHeight="1">
      <c r="B103" s="132"/>
      <c r="C103" s="133" t="s">
        <v>127</v>
      </c>
      <c r="D103" s="133" t="s">
        <v>185</v>
      </c>
      <c r="E103" s="134" t="s">
        <v>293</v>
      </c>
      <c r="F103" s="135" t="s">
        <v>294</v>
      </c>
      <c r="G103" s="136" t="s">
        <v>295</v>
      </c>
      <c r="H103" s="137">
        <v>228.258</v>
      </c>
      <c r="I103" s="138"/>
      <c r="J103" s="139">
        <f>ROUND(I103*H103,2)</f>
        <v>0</v>
      </c>
      <c r="K103" s="135" t="s">
        <v>189</v>
      </c>
      <c r="L103" s="33"/>
      <c r="M103" s="140" t="s">
        <v>3</v>
      </c>
      <c r="N103" s="141" t="s">
        <v>43</v>
      </c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44" t="s">
        <v>127</v>
      </c>
      <c r="AT103" s="144" t="s">
        <v>185</v>
      </c>
      <c r="AU103" s="144" t="s">
        <v>80</v>
      </c>
      <c r="AY103" s="18" t="s">
        <v>183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8" t="s">
        <v>76</v>
      </c>
      <c r="BK103" s="145">
        <f>ROUND(I103*H103,2)</f>
        <v>0</v>
      </c>
      <c r="BL103" s="18" t="s">
        <v>127</v>
      </c>
      <c r="BM103" s="144" t="s">
        <v>1469</v>
      </c>
    </row>
    <row r="104" spans="2:47" s="1" customFormat="1" ht="19.5">
      <c r="B104" s="33"/>
      <c r="D104" s="146" t="s">
        <v>191</v>
      </c>
      <c r="F104" s="147" t="s">
        <v>297</v>
      </c>
      <c r="I104" s="148"/>
      <c r="L104" s="33"/>
      <c r="M104" s="149"/>
      <c r="T104" s="54"/>
      <c r="AT104" s="18" t="s">
        <v>191</v>
      </c>
      <c r="AU104" s="18" t="s">
        <v>80</v>
      </c>
    </row>
    <row r="105" spans="2:47" s="1" customFormat="1" ht="12">
      <c r="B105" s="33"/>
      <c r="D105" s="150" t="s">
        <v>193</v>
      </c>
      <c r="F105" s="151" t="s">
        <v>298</v>
      </c>
      <c r="I105" s="148"/>
      <c r="L105" s="33"/>
      <c r="M105" s="149"/>
      <c r="T105" s="54"/>
      <c r="AT105" s="18" t="s">
        <v>193</v>
      </c>
      <c r="AU105" s="18" t="s">
        <v>80</v>
      </c>
    </row>
    <row r="106" spans="2:51" s="13" customFormat="1" ht="12">
      <c r="B106" s="159"/>
      <c r="D106" s="146" t="s">
        <v>197</v>
      </c>
      <c r="F106" s="161" t="s">
        <v>1470</v>
      </c>
      <c r="H106" s="162">
        <v>228.258</v>
      </c>
      <c r="I106" s="163"/>
      <c r="L106" s="159"/>
      <c r="M106" s="164"/>
      <c r="T106" s="165"/>
      <c r="AT106" s="160" t="s">
        <v>197</v>
      </c>
      <c r="AU106" s="160" t="s">
        <v>80</v>
      </c>
      <c r="AV106" s="13" t="s">
        <v>80</v>
      </c>
      <c r="AW106" s="13" t="s">
        <v>4</v>
      </c>
      <c r="AX106" s="13" t="s">
        <v>76</v>
      </c>
      <c r="AY106" s="160" t="s">
        <v>183</v>
      </c>
    </row>
    <row r="107" spans="2:65" s="1" customFormat="1" ht="16.5" customHeight="1">
      <c r="B107" s="132"/>
      <c r="C107" s="133" t="s">
        <v>138</v>
      </c>
      <c r="D107" s="133" t="s">
        <v>185</v>
      </c>
      <c r="E107" s="134" t="s">
        <v>300</v>
      </c>
      <c r="F107" s="135" t="s">
        <v>301</v>
      </c>
      <c r="G107" s="136" t="s">
        <v>273</v>
      </c>
      <c r="H107" s="137">
        <v>126.81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127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127</v>
      </c>
      <c r="BM107" s="144" t="s">
        <v>1471</v>
      </c>
    </row>
    <row r="108" spans="2:47" s="1" customFormat="1" ht="12">
      <c r="B108" s="33"/>
      <c r="D108" s="146" t="s">
        <v>191</v>
      </c>
      <c r="F108" s="147" t="s">
        <v>303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304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65" s="1" customFormat="1" ht="16.5" customHeight="1">
      <c r="B110" s="132"/>
      <c r="C110" s="133" t="s">
        <v>227</v>
      </c>
      <c r="D110" s="133" t="s">
        <v>185</v>
      </c>
      <c r="E110" s="134" t="s">
        <v>330</v>
      </c>
      <c r="F110" s="135" t="s">
        <v>331</v>
      </c>
      <c r="G110" s="136" t="s">
        <v>188</v>
      </c>
      <c r="H110" s="137">
        <v>253.62</v>
      </c>
      <c r="I110" s="138"/>
      <c r="J110" s="139">
        <f>ROUND(I110*H110,2)</f>
        <v>0</v>
      </c>
      <c r="K110" s="135" t="s">
        <v>189</v>
      </c>
      <c r="L110" s="33"/>
      <c r="M110" s="140" t="s">
        <v>3</v>
      </c>
      <c r="N110" s="141" t="s">
        <v>43</v>
      </c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44" t="s">
        <v>127</v>
      </c>
      <c r="AT110" s="144" t="s">
        <v>185</v>
      </c>
      <c r="AU110" s="144" t="s">
        <v>80</v>
      </c>
      <c r="AY110" s="18" t="s">
        <v>183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8" t="s">
        <v>76</v>
      </c>
      <c r="BK110" s="145">
        <f>ROUND(I110*H110,2)</f>
        <v>0</v>
      </c>
      <c r="BL110" s="18" t="s">
        <v>127</v>
      </c>
      <c r="BM110" s="144" t="s">
        <v>1472</v>
      </c>
    </row>
    <row r="111" spans="2:47" s="1" customFormat="1" ht="12">
      <c r="B111" s="33"/>
      <c r="D111" s="146" t="s">
        <v>191</v>
      </c>
      <c r="F111" s="147" t="s">
        <v>333</v>
      </c>
      <c r="I111" s="148"/>
      <c r="L111" s="33"/>
      <c r="M111" s="149"/>
      <c r="T111" s="54"/>
      <c r="AT111" s="18" t="s">
        <v>191</v>
      </c>
      <c r="AU111" s="18" t="s">
        <v>80</v>
      </c>
    </row>
    <row r="112" spans="2:47" s="1" customFormat="1" ht="12">
      <c r="B112" s="33"/>
      <c r="D112" s="150" t="s">
        <v>193</v>
      </c>
      <c r="F112" s="151" t="s">
        <v>334</v>
      </c>
      <c r="I112" s="148"/>
      <c r="L112" s="33"/>
      <c r="M112" s="149"/>
      <c r="T112" s="54"/>
      <c r="AT112" s="18" t="s">
        <v>193</v>
      </c>
      <c r="AU112" s="18" t="s">
        <v>80</v>
      </c>
    </row>
    <row r="113" spans="2:63" s="11" customFormat="1" ht="22.9" customHeight="1">
      <c r="B113" s="120"/>
      <c r="D113" s="121" t="s">
        <v>71</v>
      </c>
      <c r="E113" s="130" t="s">
        <v>138</v>
      </c>
      <c r="F113" s="130" t="s">
        <v>351</v>
      </c>
      <c r="I113" s="123"/>
      <c r="J113" s="131">
        <f>BK113</f>
        <v>0</v>
      </c>
      <c r="L113" s="120"/>
      <c r="M113" s="125"/>
      <c r="P113" s="126">
        <f>SUM(P114:P136)</f>
        <v>0</v>
      </c>
      <c r="R113" s="126">
        <f>SUM(R114:R136)</f>
        <v>211.378626</v>
      </c>
      <c r="T113" s="127">
        <f>SUM(T114:T136)</f>
        <v>0</v>
      </c>
      <c r="AR113" s="121" t="s">
        <v>76</v>
      </c>
      <c r="AT113" s="128" t="s">
        <v>71</v>
      </c>
      <c r="AU113" s="128" t="s">
        <v>76</v>
      </c>
      <c r="AY113" s="121" t="s">
        <v>183</v>
      </c>
      <c r="BK113" s="129">
        <f>SUM(BK114:BK136)</f>
        <v>0</v>
      </c>
    </row>
    <row r="114" spans="2:65" s="1" customFormat="1" ht="16.5" customHeight="1">
      <c r="B114" s="132"/>
      <c r="C114" s="133" t="s">
        <v>235</v>
      </c>
      <c r="D114" s="133" t="s">
        <v>185</v>
      </c>
      <c r="E114" s="134" t="s">
        <v>1473</v>
      </c>
      <c r="F114" s="135" t="s">
        <v>1474</v>
      </c>
      <c r="G114" s="136" t="s">
        <v>188</v>
      </c>
      <c r="H114" s="137">
        <v>253.62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127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127</v>
      </c>
      <c r="BM114" s="144" t="s">
        <v>1475</v>
      </c>
    </row>
    <row r="115" spans="2:47" s="1" customFormat="1" ht="19.5">
      <c r="B115" s="33"/>
      <c r="D115" s="146" t="s">
        <v>191</v>
      </c>
      <c r="F115" s="147" t="s">
        <v>1476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1477</v>
      </c>
      <c r="I116" s="148"/>
      <c r="L116" s="33"/>
      <c r="M116" s="149"/>
      <c r="T116" s="54"/>
      <c r="AT116" s="18" t="s">
        <v>193</v>
      </c>
      <c r="AU116" s="18" t="s">
        <v>80</v>
      </c>
    </row>
    <row r="117" spans="2:65" s="1" customFormat="1" ht="16.5" customHeight="1">
      <c r="B117" s="132"/>
      <c r="C117" s="173" t="s">
        <v>245</v>
      </c>
      <c r="D117" s="173" t="s">
        <v>312</v>
      </c>
      <c r="E117" s="174" t="s">
        <v>1478</v>
      </c>
      <c r="F117" s="175" t="s">
        <v>1479</v>
      </c>
      <c r="G117" s="176" t="s">
        <v>295</v>
      </c>
      <c r="H117" s="177">
        <v>91.303</v>
      </c>
      <c r="I117" s="178"/>
      <c r="J117" s="179">
        <f>ROUND(I117*H117,2)</f>
        <v>0</v>
      </c>
      <c r="K117" s="175" t="s">
        <v>189</v>
      </c>
      <c r="L117" s="180"/>
      <c r="M117" s="181" t="s">
        <v>3</v>
      </c>
      <c r="N117" s="182" t="s">
        <v>43</v>
      </c>
      <c r="P117" s="142">
        <f>O117*H117</f>
        <v>0</v>
      </c>
      <c r="Q117" s="142">
        <v>1</v>
      </c>
      <c r="R117" s="142">
        <f>Q117*H117</f>
        <v>91.303</v>
      </c>
      <c r="S117" s="142">
        <v>0</v>
      </c>
      <c r="T117" s="143">
        <f>S117*H117</f>
        <v>0</v>
      </c>
      <c r="AR117" s="144" t="s">
        <v>245</v>
      </c>
      <c r="AT117" s="144" t="s">
        <v>312</v>
      </c>
      <c r="AU117" s="144" t="s">
        <v>80</v>
      </c>
      <c r="AY117" s="18" t="s">
        <v>183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8" t="s">
        <v>76</v>
      </c>
      <c r="BK117" s="145">
        <f>ROUND(I117*H117,2)</f>
        <v>0</v>
      </c>
      <c r="BL117" s="18" t="s">
        <v>127</v>
      </c>
      <c r="BM117" s="144" t="s">
        <v>1480</v>
      </c>
    </row>
    <row r="118" spans="2:47" s="1" customFormat="1" ht="12">
      <c r="B118" s="33"/>
      <c r="D118" s="146" t="s">
        <v>191</v>
      </c>
      <c r="F118" s="147" t="s">
        <v>1479</v>
      </c>
      <c r="I118" s="148"/>
      <c r="L118" s="33"/>
      <c r="M118" s="149"/>
      <c r="T118" s="54"/>
      <c r="AT118" s="18" t="s">
        <v>191</v>
      </c>
      <c r="AU118" s="18" t="s">
        <v>80</v>
      </c>
    </row>
    <row r="119" spans="2:51" s="13" customFormat="1" ht="12">
      <c r="B119" s="159"/>
      <c r="D119" s="146" t="s">
        <v>197</v>
      </c>
      <c r="E119" s="160" t="s">
        <v>3</v>
      </c>
      <c r="F119" s="161" t="s">
        <v>1481</v>
      </c>
      <c r="H119" s="162">
        <v>91.303</v>
      </c>
      <c r="I119" s="163"/>
      <c r="L119" s="159"/>
      <c r="M119" s="164"/>
      <c r="T119" s="165"/>
      <c r="AT119" s="160" t="s">
        <v>197</v>
      </c>
      <c r="AU119" s="160" t="s">
        <v>80</v>
      </c>
      <c r="AV119" s="13" t="s">
        <v>80</v>
      </c>
      <c r="AW119" s="13" t="s">
        <v>31</v>
      </c>
      <c r="AX119" s="13" t="s">
        <v>76</v>
      </c>
      <c r="AY119" s="160" t="s">
        <v>183</v>
      </c>
    </row>
    <row r="120" spans="2:65" s="1" customFormat="1" ht="16.5" customHeight="1">
      <c r="B120" s="132"/>
      <c r="C120" s="133" t="s">
        <v>254</v>
      </c>
      <c r="D120" s="133" t="s">
        <v>185</v>
      </c>
      <c r="E120" s="134" t="s">
        <v>1482</v>
      </c>
      <c r="F120" s="135" t="s">
        <v>1483</v>
      </c>
      <c r="G120" s="136" t="s">
        <v>188</v>
      </c>
      <c r="H120" s="137">
        <v>20.36</v>
      </c>
      <c r="I120" s="138"/>
      <c r="J120" s="139">
        <f>ROUND(I120*H120,2)</f>
        <v>0</v>
      </c>
      <c r="K120" s="135" t="s">
        <v>3</v>
      </c>
      <c r="L120" s="33"/>
      <c r="M120" s="140" t="s">
        <v>3</v>
      </c>
      <c r="N120" s="141" t="s">
        <v>43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127</v>
      </c>
      <c r="AT120" s="144" t="s">
        <v>185</v>
      </c>
      <c r="AU120" s="144" t="s">
        <v>80</v>
      </c>
      <c r="AY120" s="18" t="s">
        <v>183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76</v>
      </c>
      <c r="BK120" s="145">
        <f>ROUND(I120*H120,2)</f>
        <v>0</v>
      </c>
      <c r="BL120" s="18" t="s">
        <v>127</v>
      </c>
      <c r="BM120" s="144" t="s">
        <v>1484</v>
      </c>
    </row>
    <row r="121" spans="2:47" s="1" customFormat="1" ht="12">
      <c r="B121" s="33"/>
      <c r="D121" s="146" t="s">
        <v>191</v>
      </c>
      <c r="F121" s="147" t="s">
        <v>1485</v>
      </c>
      <c r="I121" s="148"/>
      <c r="L121" s="33"/>
      <c r="M121" s="149"/>
      <c r="T121" s="54"/>
      <c r="AT121" s="18" t="s">
        <v>191</v>
      </c>
      <c r="AU121" s="18" t="s">
        <v>80</v>
      </c>
    </row>
    <row r="122" spans="2:65" s="1" customFormat="1" ht="16.5" customHeight="1">
      <c r="B122" s="132"/>
      <c r="C122" s="133" t="s">
        <v>262</v>
      </c>
      <c r="D122" s="133" t="s">
        <v>185</v>
      </c>
      <c r="E122" s="134" t="s">
        <v>1486</v>
      </c>
      <c r="F122" s="135" t="s">
        <v>1487</v>
      </c>
      <c r="G122" s="136" t="s">
        <v>188</v>
      </c>
      <c r="H122" s="137">
        <v>233.26</v>
      </c>
      <c r="I122" s="138"/>
      <c r="J122" s="139">
        <f>ROUND(I122*H122,2)</f>
        <v>0</v>
      </c>
      <c r="K122" s="135" t="s">
        <v>189</v>
      </c>
      <c r="L122" s="33"/>
      <c r="M122" s="140" t="s">
        <v>3</v>
      </c>
      <c r="N122" s="141" t="s">
        <v>43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127</v>
      </c>
      <c r="AT122" s="144" t="s">
        <v>185</v>
      </c>
      <c r="AU122" s="144" t="s">
        <v>80</v>
      </c>
      <c r="AY122" s="18" t="s">
        <v>183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76</v>
      </c>
      <c r="BK122" s="145">
        <f>ROUND(I122*H122,2)</f>
        <v>0</v>
      </c>
      <c r="BL122" s="18" t="s">
        <v>127</v>
      </c>
      <c r="BM122" s="144" t="s">
        <v>1488</v>
      </c>
    </row>
    <row r="123" spans="2:47" s="1" customFormat="1" ht="12">
      <c r="B123" s="33"/>
      <c r="D123" s="146" t="s">
        <v>191</v>
      </c>
      <c r="F123" s="147" t="s">
        <v>1489</v>
      </c>
      <c r="I123" s="148"/>
      <c r="L123" s="33"/>
      <c r="M123" s="149"/>
      <c r="T123" s="54"/>
      <c r="AT123" s="18" t="s">
        <v>191</v>
      </c>
      <c r="AU123" s="18" t="s">
        <v>80</v>
      </c>
    </row>
    <row r="124" spans="2:47" s="1" customFormat="1" ht="12">
      <c r="B124" s="33"/>
      <c r="D124" s="150" t="s">
        <v>193</v>
      </c>
      <c r="F124" s="151" t="s">
        <v>1490</v>
      </c>
      <c r="I124" s="148"/>
      <c r="L124" s="33"/>
      <c r="M124" s="149"/>
      <c r="T124" s="54"/>
      <c r="AT124" s="18" t="s">
        <v>193</v>
      </c>
      <c r="AU124" s="18" t="s">
        <v>80</v>
      </c>
    </row>
    <row r="125" spans="2:65" s="1" customFormat="1" ht="16.5" customHeight="1">
      <c r="B125" s="132"/>
      <c r="C125" s="133" t="s">
        <v>270</v>
      </c>
      <c r="D125" s="133" t="s">
        <v>185</v>
      </c>
      <c r="E125" s="134" t="s">
        <v>1491</v>
      </c>
      <c r="F125" s="135" t="s">
        <v>1492</v>
      </c>
      <c r="G125" s="136" t="s">
        <v>188</v>
      </c>
      <c r="H125" s="137">
        <v>20.36</v>
      </c>
      <c r="I125" s="138"/>
      <c r="J125" s="139">
        <f>ROUND(I125*H125,2)</f>
        <v>0</v>
      </c>
      <c r="K125" s="135" t="s">
        <v>189</v>
      </c>
      <c r="L125" s="33"/>
      <c r="M125" s="140" t="s">
        <v>3</v>
      </c>
      <c r="N125" s="141" t="s">
        <v>43</v>
      </c>
      <c r="P125" s="142">
        <f>O125*H125</f>
        <v>0</v>
      </c>
      <c r="Q125" s="142">
        <v>0.1837</v>
      </c>
      <c r="R125" s="142">
        <f>Q125*H125</f>
        <v>3.740132</v>
      </c>
      <c r="S125" s="142">
        <v>0</v>
      </c>
      <c r="T125" s="143">
        <f>S125*H125</f>
        <v>0</v>
      </c>
      <c r="AR125" s="144" t="s">
        <v>127</v>
      </c>
      <c r="AT125" s="144" t="s">
        <v>185</v>
      </c>
      <c r="AU125" s="144" t="s">
        <v>80</v>
      </c>
      <c r="AY125" s="18" t="s">
        <v>183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8" t="s">
        <v>76</v>
      </c>
      <c r="BK125" s="145">
        <f>ROUND(I125*H125,2)</f>
        <v>0</v>
      </c>
      <c r="BL125" s="18" t="s">
        <v>127</v>
      </c>
      <c r="BM125" s="144" t="s">
        <v>1493</v>
      </c>
    </row>
    <row r="126" spans="2:47" s="1" customFormat="1" ht="19.5">
      <c r="B126" s="33"/>
      <c r="D126" s="146" t="s">
        <v>191</v>
      </c>
      <c r="F126" s="147" t="s">
        <v>1494</v>
      </c>
      <c r="I126" s="148"/>
      <c r="L126" s="33"/>
      <c r="M126" s="149"/>
      <c r="T126" s="54"/>
      <c r="AT126" s="18" t="s">
        <v>191</v>
      </c>
      <c r="AU126" s="18" t="s">
        <v>80</v>
      </c>
    </row>
    <row r="127" spans="2:47" s="1" customFormat="1" ht="12">
      <c r="B127" s="33"/>
      <c r="D127" s="150" t="s">
        <v>193</v>
      </c>
      <c r="F127" s="151" t="s">
        <v>1495</v>
      </c>
      <c r="I127" s="148"/>
      <c r="L127" s="33"/>
      <c r="M127" s="149"/>
      <c r="T127" s="54"/>
      <c r="AT127" s="18" t="s">
        <v>193</v>
      </c>
      <c r="AU127" s="18" t="s">
        <v>80</v>
      </c>
    </row>
    <row r="128" spans="2:65" s="1" customFormat="1" ht="16.5" customHeight="1">
      <c r="B128" s="132"/>
      <c r="C128" s="173" t="s">
        <v>279</v>
      </c>
      <c r="D128" s="173" t="s">
        <v>312</v>
      </c>
      <c r="E128" s="174" t="s">
        <v>1496</v>
      </c>
      <c r="F128" s="175" t="s">
        <v>1497</v>
      </c>
      <c r="G128" s="176" t="s">
        <v>188</v>
      </c>
      <c r="H128" s="177">
        <v>22.396</v>
      </c>
      <c r="I128" s="178"/>
      <c r="J128" s="179">
        <f>ROUND(I128*H128,2)</f>
        <v>0</v>
      </c>
      <c r="K128" s="175" t="s">
        <v>189</v>
      </c>
      <c r="L128" s="180"/>
      <c r="M128" s="181" t="s">
        <v>3</v>
      </c>
      <c r="N128" s="182" t="s">
        <v>43</v>
      </c>
      <c r="P128" s="142">
        <f>O128*H128</f>
        <v>0</v>
      </c>
      <c r="Q128" s="142">
        <v>0.417</v>
      </c>
      <c r="R128" s="142">
        <f>Q128*H128</f>
        <v>9.339132</v>
      </c>
      <c r="S128" s="142">
        <v>0</v>
      </c>
      <c r="T128" s="143">
        <f>S128*H128</f>
        <v>0</v>
      </c>
      <c r="AR128" s="144" t="s">
        <v>245</v>
      </c>
      <c r="AT128" s="144" t="s">
        <v>312</v>
      </c>
      <c r="AU128" s="144" t="s">
        <v>80</v>
      </c>
      <c r="AY128" s="18" t="s">
        <v>183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8" t="s">
        <v>76</v>
      </c>
      <c r="BK128" s="145">
        <f>ROUND(I128*H128,2)</f>
        <v>0</v>
      </c>
      <c r="BL128" s="18" t="s">
        <v>127</v>
      </c>
      <c r="BM128" s="144" t="s">
        <v>1498</v>
      </c>
    </row>
    <row r="129" spans="2:47" s="1" customFormat="1" ht="12">
      <c r="B129" s="33"/>
      <c r="D129" s="146" t="s">
        <v>191</v>
      </c>
      <c r="F129" s="147" t="s">
        <v>1497</v>
      </c>
      <c r="I129" s="148"/>
      <c r="L129" s="33"/>
      <c r="M129" s="149"/>
      <c r="T129" s="54"/>
      <c r="AT129" s="18" t="s">
        <v>191</v>
      </c>
      <c r="AU129" s="18" t="s">
        <v>80</v>
      </c>
    </row>
    <row r="130" spans="2:51" s="13" customFormat="1" ht="12">
      <c r="B130" s="159"/>
      <c r="D130" s="146" t="s">
        <v>197</v>
      </c>
      <c r="F130" s="161" t="s">
        <v>1499</v>
      </c>
      <c r="H130" s="162">
        <v>22.396</v>
      </c>
      <c r="I130" s="163"/>
      <c r="L130" s="159"/>
      <c r="M130" s="164"/>
      <c r="T130" s="165"/>
      <c r="AT130" s="160" t="s">
        <v>197</v>
      </c>
      <c r="AU130" s="160" t="s">
        <v>80</v>
      </c>
      <c r="AV130" s="13" t="s">
        <v>80</v>
      </c>
      <c r="AW130" s="13" t="s">
        <v>4</v>
      </c>
      <c r="AX130" s="13" t="s">
        <v>76</v>
      </c>
      <c r="AY130" s="160" t="s">
        <v>183</v>
      </c>
    </row>
    <row r="131" spans="2:65" s="1" customFormat="1" ht="16.5" customHeight="1">
      <c r="B131" s="132"/>
      <c r="C131" s="133" t="s">
        <v>285</v>
      </c>
      <c r="D131" s="133" t="s">
        <v>185</v>
      </c>
      <c r="E131" s="134" t="s">
        <v>379</v>
      </c>
      <c r="F131" s="135" t="s">
        <v>380</v>
      </c>
      <c r="G131" s="136" t="s">
        <v>188</v>
      </c>
      <c r="H131" s="137">
        <v>233.26</v>
      </c>
      <c r="I131" s="138"/>
      <c r="J131" s="139">
        <f>ROUND(I131*H131,2)</f>
        <v>0</v>
      </c>
      <c r="K131" s="135" t="s">
        <v>189</v>
      </c>
      <c r="L131" s="33"/>
      <c r="M131" s="140" t="s">
        <v>3</v>
      </c>
      <c r="N131" s="141" t="s">
        <v>43</v>
      </c>
      <c r="P131" s="142">
        <f>O131*H131</f>
        <v>0</v>
      </c>
      <c r="Q131" s="142">
        <v>0.1837</v>
      </c>
      <c r="R131" s="142">
        <f>Q131*H131</f>
        <v>42.849862</v>
      </c>
      <c r="S131" s="142">
        <v>0</v>
      </c>
      <c r="T131" s="143">
        <f>S131*H131</f>
        <v>0</v>
      </c>
      <c r="AR131" s="144" t="s">
        <v>127</v>
      </c>
      <c r="AT131" s="144" t="s">
        <v>185</v>
      </c>
      <c r="AU131" s="144" t="s">
        <v>80</v>
      </c>
      <c r="AY131" s="18" t="s">
        <v>183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8" t="s">
        <v>76</v>
      </c>
      <c r="BK131" s="145">
        <f>ROUND(I131*H131,2)</f>
        <v>0</v>
      </c>
      <c r="BL131" s="18" t="s">
        <v>127</v>
      </c>
      <c r="BM131" s="144" t="s">
        <v>1500</v>
      </c>
    </row>
    <row r="132" spans="2:47" s="1" customFormat="1" ht="19.5">
      <c r="B132" s="33"/>
      <c r="D132" s="146" t="s">
        <v>191</v>
      </c>
      <c r="F132" s="147" t="s">
        <v>382</v>
      </c>
      <c r="I132" s="148"/>
      <c r="L132" s="33"/>
      <c r="M132" s="149"/>
      <c r="T132" s="54"/>
      <c r="AT132" s="18" t="s">
        <v>191</v>
      </c>
      <c r="AU132" s="18" t="s">
        <v>80</v>
      </c>
    </row>
    <row r="133" spans="2:47" s="1" customFormat="1" ht="12">
      <c r="B133" s="33"/>
      <c r="D133" s="150" t="s">
        <v>193</v>
      </c>
      <c r="F133" s="151" t="s">
        <v>383</v>
      </c>
      <c r="I133" s="148"/>
      <c r="L133" s="33"/>
      <c r="M133" s="149"/>
      <c r="T133" s="54"/>
      <c r="AT133" s="18" t="s">
        <v>193</v>
      </c>
      <c r="AU133" s="18" t="s">
        <v>80</v>
      </c>
    </row>
    <row r="134" spans="2:65" s="1" customFormat="1" ht="16.5" customHeight="1">
      <c r="B134" s="132"/>
      <c r="C134" s="173" t="s">
        <v>292</v>
      </c>
      <c r="D134" s="173" t="s">
        <v>312</v>
      </c>
      <c r="E134" s="174" t="s">
        <v>385</v>
      </c>
      <c r="F134" s="175" t="s">
        <v>386</v>
      </c>
      <c r="G134" s="176" t="s">
        <v>188</v>
      </c>
      <c r="H134" s="177">
        <v>256.586</v>
      </c>
      <c r="I134" s="178"/>
      <c r="J134" s="179">
        <f>ROUND(I134*H134,2)</f>
        <v>0</v>
      </c>
      <c r="K134" s="175" t="s">
        <v>3</v>
      </c>
      <c r="L134" s="180"/>
      <c r="M134" s="181" t="s">
        <v>3</v>
      </c>
      <c r="N134" s="182" t="s">
        <v>43</v>
      </c>
      <c r="P134" s="142">
        <f>O134*H134</f>
        <v>0</v>
      </c>
      <c r="Q134" s="142">
        <v>0.25</v>
      </c>
      <c r="R134" s="142">
        <f>Q134*H134</f>
        <v>64.1465</v>
      </c>
      <c r="S134" s="142">
        <v>0</v>
      </c>
      <c r="T134" s="143">
        <f>S134*H134</f>
        <v>0</v>
      </c>
      <c r="AR134" s="144" t="s">
        <v>245</v>
      </c>
      <c r="AT134" s="144" t="s">
        <v>312</v>
      </c>
      <c r="AU134" s="144" t="s">
        <v>80</v>
      </c>
      <c r="AY134" s="18" t="s">
        <v>183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8" t="s">
        <v>76</v>
      </c>
      <c r="BK134" s="145">
        <f>ROUND(I134*H134,2)</f>
        <v>0</v>
      </c>
      <c r="BL134" s="18" t="s">
        <v>127</v>
      </c>
      <c r="BM134" s="144" t="s">
        <v>1501</v>
      </c>
    </row>
    <row r="135" spans="2:47" s="1" customFormat="1" ht="12">
      <c r="B135" s="33"/>
      <c r="D135" s="146" t="s">
        <v>191</v>
      </c>
      <c r="F135" s="147" t="s">
        <v>386</v>
      </c>
      <c r="I135" s="148"/>
      <c r="L135" s="33"/>
      <c r="M135" s="149"/>
      <c r="T135" s="54"/>
      <c r="AT135" s="18" t="s">
        <v>191</v>
      </c>
      <c r="AU135" s="18" t="s">
        <v>80</v>
      </c>
    </row>
    <row r="136" spans="2:51" s="13" customFormat="1" ht="12">
      <c r="B136" s="159"/>
      <c r="D136" s="146" t="s">
        <v>197</v>
      </c>
      <c r="F136" s="161" t="s">
        <v>1502</v>
      </c>
      <c r="H136" s="162">
        <v>256.586</v>
      </c>
      <c r="I136" s="163"/>
      <c r="L136" s="159"/>
      <c r="M136" s="164"/>
      <c r="T136" s="165"/>
      <c r="AT136" s="160" t="s">
        <v>197</v>
      </c>
      <c r="AU136" s="160" t="s">
        <v>80</v>
      </c>
      <c r="AV136" s="13" t="s">
        <v>80</v>
      </c>
      <c r="AW136" s="13" t="s">
        <v>4</v>
      </c>
      <c r="AX136" s="13" t="s">
        <v>76</v>
      </c>
      <c r="AY136" s="160" t="s">
        <v>183</v>
      </c>
    </row>
    <row r="137" spans="2:63" s="11" customFormat="1" ht="22.9" customHeight="1">
      <c r="B137" s="120"/>
      <c r="D137" s="121" t="s">
        <v>71</v>
      </c>
      <c r="E137" s="130" t="s">
        <v>254</v>
      </c>
      <c r="F137" s="130" t="s">
        <v>433</v>
      </c>
      <c r="I137" s="123"/>
      <c r="J137" s="131">
        <f>BK137</f>
        <v>0</v>
      </c>
      <c r="L137" s="120"/>
      <c r="M137" s="125"/>
      <c r="P137" s="126">
        <f>SUM(P138:P152)</f>
        <v>0</v>
      </c>
      <c r="R137" s="126">
        <f>SUM(R138:R152)</f>
        <v>59.46752788</v>
      </c>
      <c r="T137" s="127">
        <f>SUM(T138:T152)</f>
        <v>0</v>
      </c>
      <c r="AR137" s="121" t="s">
        <v>76</v>
      </c>
      <c r="AT137" s="128" t="s">
        <v>71</v>
      </c>
      <c r="AU137" s="128" t="s">
        <v>76</v>
      </c>
      <c r="AY137" s="121" t="s">
        <v>183</v>
      </c>
      <c r="BK137" s="129">
        <f>SUM(BK138:BK152)</f>
        <v>0</v>
      </c>
    </row>
    <row r="138" spans="2:65" s="1" customFormat="1" ht="16.5" customHeight="1">
      <c r="B138" s="132"/>
      <c r="C138" s="133" t="s">
        <v>9</v>
      </c>
      <c r="D138" s="133" t="s">
        <v>185</v>
      </c>
      <c r="E138" s="134" t="s">
        <v>435</v>
      </c>
      <c r="F138" s="135" t="s">
        <v>436</v>
      </c>
      <c r="G138" s="136" t="s">
        <v>248</v>
      </c>
      <c r="H138" s="137">
        <v>129.67</v>
      </c>
      <c r="I138" s="138"/>
      <c r="J138" s="139">
        <f>ROUND(I138*H138,2)</f>
        <v>0</v>
      </c>
      <c r="K138" s="135" t="s">
        <v>189</v>
      </c>
      <c r="L138" s="33"/>
      <c r="M138" s="140" t="s">
        <v>3</v>
      </c>
      <c r="N138" s="141" t="s">
        <v>43</v>
      </c>
      <c r="P138" s="142">
        <f>O138*H138</f>
        <v>0</v>
      </c>
      <c r="Q138" s="142">
        <v>0.16849</v>
      </c>
      <c r="R138" s="142">
        <f>Q138*H138</f>
        <v>21.848098299999997</v>
      </c>
      <c r="S138" s="142">
        <v>0</v>
      </c>
      <c r="T138" s="143">
        <f>S138*H138</f>
        <v>0</v>
      </c>
      <c r="AR138" s="144" t="s">
        <v>127</v>
      </c>
      <c r="AT138" s="144" t="s">
        <v>185</v>
      </c>
      <c r="AU138" s="144" t="s">
        <v>80</v>
      </c>
      <c r="AY138" s="18" t="s">
        <v>183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76</v>
      </c>
      <c r="BK138" s="145">
        <f>ROUND(I138*H138,2)</f>
        <v>0</v>
      </c>
      <c r="BL138" s="18" t="s">
        <v>127</v>
      </c>
      <c r="BM138" s="144" t="s">
        <v>1503</v>
      </c>
    </row>
    <row r="139" spans="2:47" s="1" customFormat="1" ht="19.5">
      <c r="B139" s="33"/>
      <c r="D139" s="146" t="s">
        <v>191</v>
      </c>
      <c r="F139" s="147" t="s">
        <v>438</v>
      </c>
      <c r="I139" s="148"/>
      <c r="L139" s="33"/>
      <c r="M139" s="149"/>
      <c r="T139" s="54"/>
      <c r="AT139" s="18" t="s">
        <v>191</v>
      </c>
      <c r="AU139" s="18" t="s">
        <v>80</v>
      </c>
    </row>
    <row r="140" spans="2:47" s="1" customFormat="1" ht="12">
      <c r="B140" s="33"/>
      <c r="D140" s="150" t="s">
        <v>193</v>
      </c>
      <c r="F140" s="151" t="s">
        <v>439</v>
      </c>
      <c r="I140" s="148"/>
      <c r="L140" s="33"/>
      <c r="M140" s="149"/>
      <c r="T140" s="54"/>
      <c r="AT140" s="18" t="s">
        <v>193</v>
      </c>
      <c r="AU140" s="18" t="s">
        <v>80</v>
      </c>
    </row>
    <row r="141" spans="2:65" s="1" customFormat="1" ht="16.5" customHeight="1">
      <c r="B141" s="132"/>
      <c r="C141" s="173" t="s">
        <v>305</v>
      </c>
      <c r="D141" s="173" t="s">
        <v>312</v>
      </c>
      <c r="E141" s="174" t="s">
        <v>443</v>
      </c>
      <c r="F141" s="175" t="s">
        <v>444</v>
      </c>
      <c r="G141" s="176" t="s">
        <v>248</v>
      </c>
      <c r="H141" s="177">
        <v>136.154</v>
      </c>
      <c r="I141" s="178"/>
      <c r="J141" s="179">
        <f>ROUND(I141*H141,2)</f>
        <v>0</v>
      </c>
      <c r="K141" s="175" t="s">
        <v>189</v>
      </c>
      <c r="L141" s="180"/>
      <c r="M141" s="181" t="s">
        <v>3</v>
      </c>
      <c r="N141" s="182" t="s">
        <v>43</v>
      </c>
      <c r="P141" s="142">
        <f>O141*H141</f>
        <v>0</v>
      </c>
      <c r="Q141" s="142">
        <v>0.125</v>
      </c>
      <c r="R141" s="142">
        <f>Q141*H141</f>
        <v>17.01925</v>
      </c>
      <c r="S141" s="142">
        <v>0</v>
      </c>
      <c r="T141" s="143">
        <f>S141*H141</f>
        <v>0</v>
      </c>
      <c r="AR141" s="144" t="s">
        <v>245</v>
      </c>
      <c r="AT141" s="144" t="s">
        <v>312</v>
      </c>
      <c r="AU141" s="144" t="s">
        <v>80</v>
      </c>
      <c r="AY141" s="18" t="s">
        <v>183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76</v>
      </c>
      <c r="BK141" s="145">
        <f>ROUND(I141*H141,2)</f>
        <v>0</v>
      </c>
      <c r="BL141" s="18" t="s">
        <v>127</v>
      </c>
      <c r="BM141" s="144" t="s">
        <v>1504</v>
      </c>
    </row>
    <row r="142" spans="2:47" s="1" customFormat="1" ht="12">
      <c r="B142" s="33"/>
      <c r="D142" s="146" t="s">
        <v>191</v>
      </c>
      <c r="F142" s="147" t="s">
        <v>444</v>
      </c>
      <c r="I142" s="148"/>
      <c r="L142" s="33"/>
      <c r="M142" s="149"/>
      <c r="T142" s="54"/>
      <c r="AT142" s="18" t="s">
        <v>191</v>
      </c>
      <c r="AU142" s="18" t="s">
        <v>80</v>
      </c>
    </row>
    <row r="143" spans="2:51" s="13" customFormat="1" ht="12">
      <c r="B143" s="159"/>
      <c r="D143" s="146" t="s">
        <v>197</v>
      </c>
      <c r="F143" s="161" t="s">
        <v>1505</v>
      </c>
      <c r="H143" s="162">
        <v>136.154</v>
      </c>
      <c r="I143" s="163"/>
      <c r="L143" s="159"/>
      <c r="M143" s="164"/>
      <c r="T143" s="165"/>
      <c r="AT143" s="160" t="s">
        <v>197</v>
      </c>
      <c r="AU143" s="160" t="s">
        <v>80</v>
      </c>
      <c r="AV143" s="13" t="s">
        <v>80</v>
      </c>
      <c r="AW143" s="13" t="s">
        <v>4</v>
      </c>
      <c r="AX143" s="13" t="s">
        <v>76</v>
      </c>
      <c r="AY143" s="160" t="s">
        <v>183</v>
      </c>
    </row>
    <row r="144" spans="2:65" s="1" customFormat="1" ht="16.5" customHeight="1">
      <c r="B144" s="132"/>
      <c r="C144" s="133" t="s">
        <v>311</v>
      </c>
      <c r="D144" s="133" t="s">
        <v>185</v>
      </c>
      <c r="E144" s="134" t="s">
        <v>461</v>
      </c>
      <c r="F144" s="135" t="s">
        <v>462</v>
      </c>
      <c r="G144" s="136" t="s">
        <v>273</v>
      </c>
      <c r="H144" s="137">
        <v>9.077</v>
      </c>
      <c r="I144" s="138"/>
      <c r="J144" s="139">
        <f>ROUND(I144*H144,2)</f>
        <v>0</v>
      </c>
      <c r="K144" s="135" t="s">
        <v>189</v>
      </c>
      <c r="L144" s="33"/>
      <c r="M144" s="140" t="s">
        <v>3</v>
      </c>
      <c r="N144" s="141" t="s">
        <v>43</v>
      </c>
      <c r="P144" s="142">
        <f>O144*H144</f>
        <v>0</v>
      </c>
      <c r="Q144" s="142">
        <v>2.25634</v>
      </c>
      <c r="R144" s="142">
        <f>Q144*H144</f>
        <v>20.480798179999997</v>
      </c>
      <c r="S144" s="142">
        <v>0</v>
      </c>
      <c r="T144" s="143">
        <f>S144*H144</f>
        <v>0</v>
      </c>
      <c r="AR144" s="144" t="s">
        <v>127</v>
      </c>
      <c r="AT144" s="144" t="s">
        <v>185</v>
      </c>
      <c r="AU144" s="144" t="s">
        <v>80</v>
      </c>
      <c r="AY144" s="18" t="s">
        <v>183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76</v>
      </c>
      <c r="BK144" s="145">
        <f>ROUND(I144*H144,2)</f>
        <v>0</v>
      </c>
      <c r="BL144" s="18" t="s">
        <v>127</v>
      </c>
      <c r="BM144" s="144" t="s">
        <v>1506</v>
      </c>
    </row>
    <row r="145" spans="2:47" s="1" customFormat="1" ht="12">
      <c r="B145" s="33"/>
      <c r="D145" s="146" t="s">
        <v>191</v>
      </c>
      <c r="F145" s="147" t="s">
        <v>464</v>
      </c>
      <c r="I145" s="148"/>
      <c r="L145" s="33"/>
      <c r="M145" s="149"/>
      <c r="T145" s="54"/>
      <c r="AT145" s="18" t="s">
        <v>191</v>
      </c>
      <c r="AU145" s="18" t="s">
        <v>80</v>
      </c>
    </row>
    <row r="146" spans="2:47" s="1" customFormat="1" ht="12">
      <c r="B146" s="33"/>
      <c r="D146" s="150" t="s">
        <v>193</v>
      </c>
      <c r="F146" s="151" t="s">
        <v>465</v>
      </c>
      <c r="I146" s="148"/>
      <c r="L146" s="33"/>
      <c r="M146" s="149"/>
      <c r="T146" s="54"/>
      <c r="AT146" s="18" t="s">
        <v>193</v>
      </c>
      <c r="AU146" s="18" t="s">
        <v>80</v>
      </c>
    </row>
    <row r="147" spans="2:51" s="13" customFormat="1" ht="12">
      <c r="B147" s="159"/>
      <c r="D147" s="146" t="s">
        <v>197</v>
      </c>
      <c r="E147" s="160" t="s">
        <v>3</v>
      </c>
      <c r="F147" s="161" t="s">
        <v>1507</v>
      </c>
      <c r="H147" s="162">
        <v>9.077</v>
      </c>
      <c r="I147" s="163"/>
      <c r="L147" s="159"/>
      <c r="M147" s="164"/>
      <c r="T147" s="165"/>
      <c r="AT147" s="160" t="s">
        <v>197</v>
      </c>
      <c r="AU147" s="160" t="s">
        <v>80</v>
      </c>
      <c r="AV147" s="13" t="s">
        <v>80</v>
      </c>
      <c r="AW147" s="13" t="s">
        <v>31</v>
      </c>
      <c r="AX147" s="13" t="s">
        <v>76</v>
      </c>
      <c r="AY147" s="160" t="s">
        <v>183</v>
      </c>
    </row>
    <row r="148" spans="2:65" s="1" customFormat="1" ht="16.5" customHeight="1">
      <c r="B148" s="132"/>
      <c r="C148" s="133" t="s">
        <v>317</v>
      </c>
      <c r="D148" s="133" t="s">
        <v>185</v>
      </c>
      <c r="E148" s="134" t="s">
        <v>469</v>
      </c>
      <c r="F148" s="135" t="s">
        <v>470</v>
      </c>
      <c r="G148" s="136" t="s">
        <v>188</v>
      </c>
      <c r="H148" s="137">
        <v>253.62</v>
      </c>
      <c r="I148" s="138"/>
      <c r="J148" s="139">
        <f>ROUND(I148*H148,2)</f>
        <v>0</v>
      </c>
      <c r="K148" s="135" t="s">
        <v>189</v>
      </c>
      <c r="L148" s="33"/>
      <c r="M148" s="140" t="s">
        <v>3</v>
      </c>
      <c r="N148" s="141" t="s">
        <v>43</v>
      </c>
      <c r="P148" s="142">
        <f>O148*H148</f>
        <v>0</v>
      </c>
      <c r="Q148" s="142">
        <v>0.00047</v>
      </c>
      <c r="R148" s="142">
        <f>Q148*H148</f>
        <v>0.1192014</v>
      </c>
      <c r="S148" s="142">
        <v>0</v>
      </c>
      <c r="T148" s="143">
        <f>S148*H148</f>
        <v>0</v>
      </c>
      <c r="AR148" s="144" t="s">
        <v>127</v>
      </c>
      <c r="AT148" s="144" t="s">
        <v>185</v>
      </c>
      <c r="AU148" s="144" t="s">
        <v>80</v>
      </c>
      <c r="AY148" s="18" t="s">
        <v>183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8" t="s">
        <v>76</v>
      </c>
      <c r="BK148" s="145">
        <f>ROUND(I148*H148,2)</f>
        <v>0</v>
      </c>
      <c r="BL148" s="18" t="s">
        <v>127</v>
      </c>
      <c r="BM148" s="144" t="s">
        <v>1508</v>
      </c>
    </row>
    <row r="149" spans="2:47" s="1" customFormat="1" ht="12">
      <c r="B149" s="33"/>
      <c r="D149" s="146" t="s">
        <v>191</v>
      </c>
      <c r="F149" s="147" t="s">
        <v>472</v>
      </c>
      <c r="I149" s="148"/>
      <c r="L149" s="33"/>
      <c r="M149" s="149"/>
      <c r="T149" s="54"/>
      <c r="AT149" s="18" t="s">
        <v>191</v>
      </c>
      <c r="AU149" s="18" t="s">
        <v>80</v>
      </c>
    </row>
    <row r="150" spans="2:47" s="1" customFormat="1" ht="12">
      <c r="B150" s="33"/>
      <c r="D150" s="150" t="s">
        <v>193</v>
      </c>
      <c r="F150" s="151" t="s">
        <v>473</v>
      </c>
      <c r="I150" s="148"/>
      <c r="L150" s="33"/>
      <c r="M150" s="149"/>
      <c r="T150" s="54"/>
      <c r="AT150" s="18" t="s">
        <v>193</v>
      </c>
      <c r="AU150" s="18" t="s">
        <v>80</v>
      </c>
    </row>
    <row r="151" spans="2:65" s="1" customFormat="1" ht="16.5" customHeight="1">
      <c r="B151" s="132"/>
      <c r="C151" s="133" t="s">
        <v>323</v>
      </c>
      <c r="D151" s="133" t="s">
        <v>185</v>
      </c>
      <c r="E151" s="134" t="s">
        <v>488</v>
      </c>
      <c r="F151" s="135" t="s">
        <v>489</v>
      </c>
      <c r="G151" s="136" t="s">
        <v>248</v>
      </c>
      <c r="H151" s="137">
        <v>6</v>
      </c>
      <c r="I151" s="138"/>
      <c r="J151" s="139">
        <f>ROUND(I151*H151,2)</f>
        <v>0</v>
      </c>
      <c r="K151" s="135" t="s">
        <v>3</v>
      </c>
      <c r="L151" s="33"/>
      <c r="M151" s="140" t="s">
        <v>3</v>
      </c>
      <c r="N151" s="141" t="s">
        <v>43</v>
      </c>
      <c r="P151" s="142">
        <f>O151*H151</f>
        <v>0</v>
      </c>
      <c r="Q151" s="142">
        <v>3E-05</v>
      </c>
      <c r="R151" s="142">
        <f>Q151*H151</f>
        <v>0.00018</v>
      </c>
      <c r="S151" s="142">
        <v>0</v>
      </c>
      <c r="T151" s="143">
        <f>S151*H151</f>
        <v>0</v>
      </c>
      <c r="AR151" s="144" t="s">
        <v>127</v>
      </c>
      <c r="AT151" s="144" t="s">
        <v>185</v>
      </c>
      <c r="AU151" s="144" t="s">
        <v>80</v>
      </c>
      <c r="AY151" s="18" t="s">
        <v>183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8" t="s">
        <v>76</v>
      </c>
      <c r="BK151" s="145">
        <f>ROUND(I151*H151,2)</f>
        <v>0</v>
      </c>
      <c r="BL151" s="18" t="s">
        <v>127</v>
      </c>
      <c r="BM151" s="144" t="s">
        <v>1509</v>
      </c>
    </row>
    <row r="152" spans="2:47" s="1" customFormat="1" ht="19.5">
      <c r="B152" s="33"/>
      <c r="D152" s="146" t="s">
        <v>191</v>
      </c>
      <c r="F152" s="147" t="s">
        <v>491</v>
      </c>
      <c r="I152" s="148"/>
      <c r="L152" s="33"/>
      <c r="M152" s="149"/>
      <c r="T152" s="54"/>
      <c r="AT152" s="18" t="s">
        <v>191</v>
      </c>
      <c r="AU152" s="18" t="s">
        <v>80</v>
      </c>
    </row>
    <row r="153" spans="2:63" s="11" customFormat="1" ht="22.9" customHeight="1">
      <c r="B153" s="120"/>
      <c r="D153" s="121" t="s">
        <v>71</v>
      </c>
      <c r="E153" s="130" t="s">
        <v>560</v>
      </c>
      <c r="F153" s="130" t="s">
        <v>561</v>
      </c>
      <c r="I153" s="123"/>
      <c r="J153" s="131">
        <f>BK153</f>
        <v>0</v>
      </c>
      <c r="L153" s="120"/>
      <c r="M153" s="125"/>
      <c r="P153" s="126">
        <f>SUM(P154:P156)</f>
        <v>0</v>
      </c>
      <c r="R153" s="126">
        <f>SUM(R154:R156)</f>
        <v>0</v>
      </c>
      <c r="T153" s="127">
        <f>SUM(T154:T156)</f>
        <v>0</v>
      </c>
      <c r="AR153" s="121" t="s">
        <v>76</v>
      </c>
      <c r="AT153" s="128" t="s">
        <v>71</v>
      </c>
      <c r="AU153" s="128" t="s">
        <v>76</v>
      </c>
      <c r="AY153" s="121" t="s">
        <v>183</v>
      </c>
      <c r="BK153" s="129">
        <f>SUM(BK154:BK156)</f>
        <v>0</v>
      </c>
    </row>
    <row r="154" spans="2:65" s="1" customFormat="1" ht="16.5" customHeight="1">
      <c r="B154" s="132"/>
      <c r="C154" s="133" t="s">
        <v>329</v>
      </c>
      <c r="D154" s="133" t="s">
        <v>185</v>
      </c>
      <c r="E154" s="134" t="s">
        <v>563</v>
      </c>
      <c r="F154" s="135" t="s">
        <v>564</v>
      </c>
      <c r="G154" s="136" t="s">
        <v>295</v>
      </c>
      <c r="H154" s="137">
        <v>270.846</v>
      </c>
      <c r="I154" s="138"/>
      <c r="J154" s="139">
        <f>ROUND(I154*H154,2)</f>
        <v>0</v>
      </c>
      <c r="K154" s="135" t="s">
        <v>189</v>
      </c>
      <c r="L154" s="33"/>
      <c r="M154" s="140" t="s">
        <v>3</v>
      </c>
      <c r="N154" s="141" t="s">
        <v>43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127</v>
      </c>
      <c r="AT154" s="144" t="s">
        <v>185</v>
      </c>
      <c r="AU154" s="144" t="s">
        <v>80</v>
      </c>
      <c r="AY154" s="18" t="s">
        <v>183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8" t="s">
        <v>76</v>
      </c>
      <c r="BK154" s="145">
        <f>ROUND(I154*H154,2)</f>
        <v>0</v>
      </c>
      <c r="BL154" s="18" t="s">
        <v>127</v>
      </c>
      <c r="BM154" s="144" t="s">
        <v>1510</v>
      </c>
    </row>
    <row r="155" spans="2:47" s="1" customFormat="1" ht="12">
      <c r="B155" s="33"/>
      <c r="D155" s="146" t="s">
        <v>191</v>
      </c>
      <c r="F155" s="147" t="s">
        <v>566</v>
      </c>
      <c r="I155" s="148"/>
      <c r="L155" s="33"/>
      <c r="M155" s="149"/>
      <c r="T155" s="54"/>
      <c r="AT155" s="18" t="s">
        <v>191</v>
      </c>
      <c r="AU155" s="18" t="s">
        <v>80</v>
      </c>
    </row>
    <row r="156" spans="2:47" s="1" customFormat="1" ht="12">
      <c r="B156" s="33"/>
      <c r="D156" s="150" t="s">
        <v>193</v>
      </c>
      <c r="F156" s="151" t="s">
        <v>567</v>
      </c>
      <c r="I156" s="148"/>
      <c r="L156" s="33"/>
      <c r="M156" s="190"/>
      <c r="N156" s="191"/>
      <c r="O156" s="191"/>
      <c r="P156" s="191"/>
      <c r="Q156" s="191"/>
      <c r="R156" s="191"/>
      <c r="S156" s="191"/>
      <c r="T156" s="192"/>
      <c r="AT156" s="18" t="s">
        <v>193</v>
      </c>
      <c r="AU156" s="18" t="s">
        <v>80</v>
      </c>
    </row>
    <row r="157" spans="2:12" s="1" customFormat="1" ht="6.95" customHeight="1"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33"/>
    </row>
  </sheetData>
  <autoFilter ref="C89:K15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2/131251104"/>
    <hyperlink ref="F98" r:id="rId2" display="https://podminky.urs.cz/item/CS_URS_2022_02/162751117"/>
    <hyperlink ref="F101" r:id="rId3" display="https://podminky.urs.cz/item/CS_URS_2022_02/162751119"/>
    <hyperlink ref="F105" r:id="rId4" display="https://podminky.urs.cz/item/CS_URS_2022_02/171201231"/>
    <hyperlink ref="F109" r:id="rId5" display="https://podminky.urs.cz/item/CS_URS_2022_02/171251201"/>
    <hyperlink ref="F112" r:id="rId6" display="https://podminky.urs.cz/item/CS_URS_2022_02/181951112"/>
    <hyperlink ref="F116" r:id="rId7" display="https://podminky.urs.cz/item/CS_URS_2022_02/561121112"/>
    <hyperlink ref="F124" r:id="rId8" display="https://podminky.urs.cz/item/CS_URS_2022_02/567132111"/>
    <hyperlink ref="F127" r:id="rId9" display="https://podminky.urs.cz/item/CS_URS_2022_02/591111111"/>
    <hyperlink ref="F133" r:id="rId10" display="https://podminky.urs.cz/item/CS_URS_2022_02/591211111"/>
    <hyperlink ref="F140" r:id="rId11" display="https://podminky.urs.cz/item/CS_URS_2022_02/916241113"/>
    <hyperlink ref="F146" r:id="rId12" display="https://podminky.urs.cz/item/CS_URS_2022_02/916991121"/>
    <hyperlink ref="F150" r:id="rId13" display="https://podminky.urs.cz/item/CS_URS_2022_02/919726122"/>
    <hyperlink ref="F156" r:id="rId14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144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1459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1511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ROUND(J89,2)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ROUND((SUM(BE89:BE136)),2)</f>
        <v>0</v>
      </c>
      <c r="I35" s="94">
        <v>0.21</v>
      </c>
      <c r="J35" s="84">
        <f>ROUND(((SUM(BE89:BE136))*I35),2)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ROUND((SUM(BF89:BF136)),2)</f>
        <v>0</v>
      </c>
      <c r="I36" s="94">
        <v>0.15</v>
      </c>
      <c r="J36" s="84">
        <f>ROUND(((SUM(BF89:BF136))*I36),2)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ROUND((SUM(BG89:BG136)),2)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ROUND((SUM(BH89:BH136)),2)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ROUND((SUM(BI89:BI136)),2)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1459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104-5 - Dopravní značení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J89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9" customFormat="1" ht="19.9" customHeight="1">
      <c r="B66" s="108"/>
      <c r="D66" s="109" t="s">
        <v>165</v>
      </c>
      <c r="E66" s="110"/>
      <c r="F66" s="110"/>
      <c r="G66" s="110"/>
      <c r="H66" s="110"/>
      <c r="I66" s="110"/>
      <c r="J66" s="111">
        <f>J107</f>
        <v>0</v>
      </c>
      <c r="L66" s="108"/>
    </row>
    <row r="67" spans="2:12" s="9" customFormat="1" ht="19.9" customHeight="1">
      <c r="B67" s="108"/>
      <c r="D67" s="109" t="s">
        <v>167</v>
      </c>
      <c r="E67" s="110"/>
      <c r="F67" s="110"/>
      <c r="G67" s="110"/>
      <c r="H67" s="110"/>
      <c r="I67" s="110"/>
      <c r="J67" s="111">
        <f>J133</f>
        <v>0</v>
      </c>
      <c r="L67" s="108"/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168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17</v>
      </c>
      <c r="L76" s="33"/>
    </row>
    <row r="77" spans="2:12" s="1" customFormat="1" ht="16.5" customHeight="1">
      <c r="B77" s="33"/>
      <c r="E77" s="318" t="str">
        <f>E7</f>
        <v>Vybudování a rekonstrukce chodníku v ul. Žižkova, Česká Kamenice</v>
      </c>
      <c r="F77" s="319"/>
      <c r="G77" s="319"/>
      <c r="H77" s="319"/>
      <c r="L77" s="33"/>
    </row>
    <row r="78" spans="2:12" ht="12" customHeight="1">
      <c r="B78" s="21"/>
      <c r="C78" s="28" t="s">
        <v>153</v>
      </c>
      <c r="L78" s="21"/>
    </row>
    <row r="79" spans="2:12" s="1" customFormat="1" ht="16.5" customHeight="1">
      <c r="B79" s="33"/>
      <c r="E79" s="318" t="s">
        <v>1459</v>
      </c>
      <c r="F79" s="317"/>
      <c r="G79" s="317"/>
      <c r="H79" s="317"/>
      <c r="L79" s="33"/>
    </row>
    <row r="80" spans="2:12" s="1" customFormat="1" ht="12" customHeight="1">
      <c r="B80" s="33"/>
      <c r="C80" s="28" t="s">
        <v>155</v>
      </c>
      <c r="L80" s="33"/>
    </row>
    <row r="81" spans="2:12" s="1" customFormat="1" ht="16.5" customHeight="1">
      <c r="B81" s="33"/>
      <c r="E81" s="286" t="str">
        <f>E11</f>
        <v>SO 104-5 - Dopravní značení</v>
      </c>
      <c r="F81" s="317"/>
      <c r="G81" s="317"/>
      <c r="H81" s="317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 xml:space="preserve"> </v>
      </c>
      <c r="I83" s="28" t="s">
        <v>23</v>
      </c>
      <c r="J83" s="50" t="str">
        <f>IF(J14="","",J14)</f>
        <v>7. 10. 2022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 xml:space="preserve"> </v>
      </c>
      <c r="I85" s="28" t="s">
        <v>30</v>
      </c>
      <c r="J85" s="31" t="str">
        <f>E23</f>
        <v xml:space="preserve"> </v>
      </c>
      <c r="L85" s="33"/>
    </row>
    <row r="86" spans="2:12" s="1" customFormat="1" ht="25.7" customHeight="1">
      <c r="B86" s="33"/>
      <c r="C86" s="28" t="s">
        <v>28</v>
      </c>
      <c r="F86" s="26" t="str">
        <f>IF(E20="","",E20)</f>
        <v>Vyplň údaj</v>
      </c>
      <c r="I86" s="28" t="s">
        <v>32</v>
      </c>
      <c r="J86" s="31" t="str">
        <f>E26</f>
        <v>Ing. Kateřina Tumpachová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169</v>
      </c>
      <c r="D88" s="114" t="s">
        <v>57</v>
      </c>
      <c r="E88" s="114" t="s">
        <v>53</v>
      </c>
      <c r="F88" s="114" t="s">
        <v>54</v>
      </c>
      <c r="G88" s="114" t="s">
        <v>170</v>
      </c>
      <c r="H88" s="114" t="s">
        <v>171</v>
      </c>
      <c r="I88" s="114" t="s">
        <v>172</v>
      </c>
      <c r="J88" s="114" t="s">
        <v>159</v>
      </c>
      <c r="K88" s="115" t="s">
        <v>173</v>
      </c>
      <c r="L88" s="112"/>
      <c r="M88" s="57" t="s">
        <v>3</v>
      </c>
      <c r="N88" s="58" t="s">
        <v>42</v>
      </c>
      <c r="O88" s="58" t="s">
        <v>174</v>
      </c>
      <c r="P88" s="58" t="s">
        <v>175</v>
      </c>
      <c r="Q88" s="58" t="s">
        <v>176</v>
      </c>
      <c r="R88" s="58" t="s">
        <v>177</v>
      </c>
      <c r="S88" s="58" t="s">
        <v>178</v>
      </c>
      <c r="T88" s="59" t="s">
        <v>179</v>
      </c>
    </row>
    <row r="89" spans="2:63" s="1" customFormat="1" ht="22.9" customHeight="1">
      <c r="B89" s="33"/>
      <c r="C89" s="62" t="s">
        <v>180</v>
      </c>
      <c r="J89" s="116">
        <f>BK89</f>
        <v>0</v>
      </c>
      <c r="L89" s="33"/>
      <c r="M89" s="60"/>
      <c r="N89" s="51"/>
      <c r="O89" s="51"/>
      <c r="P89" s="117">
        <f>P90</f>
        <v>0</v>
      </c>
      <c r="Q89" s="51"/>
      <c r="R89" s="117">
        <f>R90</f>
        <v>0.24166999999999997</v>
      </c>
      <c r="S89" s="51"/>
      <c r="T89" s="118">
        <f>T90</f>
        <v>0</v>
      </c>
      <c r="AT89" s="18" t="s">
        <v>71</v>
      </c>
      <c r="AU89" s="18" t="s">
        <v>160</v>
      </c>
      <c r="BK89" s="119">
        <f>BK90</f>
        <v>0</v>
      </c>
    </row>
    <row r="90" spans="2:63" s="11" customFormat="1" ht="25.9" customHeight="1">
      <c r="B90" s="120"/>
      <c r="D90" s="121" t="s">
        <v>71</v>
      </c>
      <c r="E90" s="122" t="s">
        <v>181</v>
      </c>
      <c r="F90" s="122" t="s">
        <v>182</v>
      </c>
      <c r="I90" s="123"/>
      <c r="J90" s="124">
        <f>BK90</f>
        <v>0</v>
      </c>
      <c r="L90" s="120"/>
      <c r="M90" s="125"/>
      <c r="P90" s="126">
        <f>P91+P107+P133</f>
        <v>0</v>
      </c>
      <c r="R90" s="126">
        <f>R91+R107+R133</f>
        <v>0.24166999999999997</v>
      </c>
      <c r="T90" s="127">
        <f>T91+T107+T133</f>
        <v>0</v>
      </c>
      <c r="AR90" s="121" t="s">
        <v>76</v>
      </c>
      <c r="AT90" s="128" t="s">
        <v>71</v>
      </c>
      <c r="AU90" s="128" t="s">
        <v>72</v>
      </c>
      <c r="AY90" s="121" t="s">
        <v>183</v>
      </c>
      <c r="BK90" s="129">
        <f>BK91+BK107+BK133</f>
        <v>0</v>
      </c>
    </row>
    <row r="91" spans="2:63" s="11" customFormat="1" ht="22.9" customHeight="1">
      <c r="B91" s="120"/>
      <c r="D91" s="121" t="s">
        <v>71</v>
      </c>
      <c r="E91" s="130" t="s">
        <v>76</v>
      </c>
      <c r="F91" s="130" t="s">
        <v>184</v>
      </c>
      <c r="I91" s="123"/>
      <c r="J91" s="131">
        <f>BK91</f>
        <v>0</v>
      </c>
      <c r="L91" s="120"/>
      <c r="M91" s="125"/>
      <c r="P91" s="126">
        <f>SUM(P92:P106)</f>
        <v>0</v>
      </c>
      <c r="R91" s="126">
        <f>SUM(R92:R106)</f>
        <v>0</v>
      </c>
      <c r="T91" s="127">
        <f>SUM(T92:T106)</f>
        <v>0</v>
      </c>
      <c r="AR91" s="121" t="s">
        <v>76</v>
      </c>
      <c r="AT91" s="128" t="s">
        <v>71</v>
      </c>
      <c r="AU91" s="128" t="s">
        <v>76</v>
      </c>
      <c r="AY91" s="121" t="s">
        <v>183</v>
      </c>
      <c r="BK91" s="129">
        <f>SUM(BK92:BK106)</f>
        <v>0</v>
      </c>
    </row>
    <row r="92" spans="2:65" s="1" customFormat="1" ht="21.75" customHeight="1">
      <c r="B92" s="132"/>
      <c r="C92" s="133" t="s">
        <v>76</v>
      </c>
      <c r="D92" s="133" t="s">
        <v>185</v>
      </c>
      <c r="E92" s="134" t="s">
        <v>280</v>
      </c>
      <c r="F92" s="135" t="s">
        <v>281</v>
      </c>
      <c r="G92" s="136" t="s">
        <v>273</v>
      </c>
      <c r="H92" s="137">
        <v>0.09</v>
      </c>
      <c r="I92" s="138"/>
      <c r="J92" s="139">
        <f>ROUND(I92*H92,2)</f>
        <v>0</v>
      </c>
      <c r="K92" s="135" t="s">
        <v>189</v>
      </c>
      <c r="L92" s="33"/>
      <c r="M92" s="140" t="s">
        <v>3</v>
      </c>
      <c r="N92" s="141" t="s">
        <v>43</v>
      </c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44" t="s">
        <v>127</v>
      </c>
      <c r="AT92" s="144" t="s">
        <v>185</v>
      </c>
      <c r="AU92" s="144" t="s">
        <v>80</v>
      </c>
      <c r="AY92" s="18" t="s">
        <v>183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8" t="s">
        <v>76</v>
      </c>
      <c r="BK92" s="145">
        <f>ROUND(I92*H92,2)</f>
        <v>0</v>
      </c>
      <c r="BL92" s="18" t="s">
        <v>127</v>
      </c>
      <c r="BM92" s="144" t="s">
        <v>1512</v>
      </c>
    </row>
    <row r="93" spans="2:47" s="1" customFormat="1" ht="19.5">
      <c r="B93" s="33"/>
      <c r="D93" s="146" t="s">
        <v>191</v>
      </c>
      <c r="F93" s="147" t="s">
        <v>283</v>
      </c>
      <c r="I93" s="148"/>
      <c r="L93" s="33"/>
      <c r="M93" s="149"/>
      <c r="T93" s="54"/>
      <c r="AT93" s="18" t="s">
        <v>191</v>
      </c>
      <c r="AU93" s="18" t="s">
        <v>80</v>
      </c>
    </row>
    <row r="94" spans="2:47" s="1" customFormat="1" ht="12">
      <c r="B94" s="33"/>
      <c r="D94" s="150" t="s">
        <v>193</v>
      </c>
      <c r="F94" s="151" t="s">
        <v>284</v>
      </c>
      <c r="I94" s="148"/>
      <c r="L94" s="33"/>
      <c r="M94" s="149"/>
      <c r="T94" s="54"/>
      <c r="AT94" s="18" t="s">
        <v>193</v>
      </c>
      <c r="AU94" s="18" t="s">
        <v>80</v>
      </c>
    </row>
    <row r="95" spans="2:51" s="13" customFormat="1" ht="12">
      <c r="B95" s="159"/>
      <c r="D95" s="146" t="s">
        <v>197</v>
      </c>
      <c r="E95" s="160" t="s">
        <v>3</v>
      </c>
      <c r="F95" s="161" t="s">
        <v>1513</v>
      </c>
      <c r="H95" s="162">
        <v>0.09</v>
      </c>
      <c r="I95" s="163"/>
      <c r="L95" s="159"/>
      <c r="M95" s="164"/>
      <c r="T95" s="165"/>
      <c r="AT95" s="160" t="s">
        <v>197</v>
      </c>
      <c r="AU95" s="160" t="s">
        <v>80</v>
      </c>
      <c r="AV95" s="13" t="s">
        <v>80</v>
      </c>
      <c r="AW95" s="13" t="s">
        <v>31</v>
      </c>
      <c r="AX95" s="13" t="s">
        <v>76</v>
      </c>
      <c r="AY95" s="160" t="s">
        <v>183</v>
      </c>
    </row>
    <row r="96" spans="2:65" s="1" customFormat="1" ht="24.2" customHeight="1">
      <c r="B96" s="132"/>
      <c r="C96" s="133" t="s">
        <v>80</v>
      </c>
      <c r="D96" s="133" t="s">
        <v>185</v>
      </c>
      <c r="E96" s="134" t="s">
        <v>286</v>
      </c>
      <c r="F96" s="135" t="s">
        <v>287</v>
      </c>
      <c r="G96" s="136" t="s">
        <v>273</v>
      </c>
      <c r="H96" s="137">
        <v>0.45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127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1514</v>
      </c>
    </row>
    <row r="97" spans="2:47" s="1" customFormat="1" ht="19.5">
      <c r="B97" s="33"/>
      <c r="D97" s="146" t="s">
        <v>191</v>
      </c>
      <c r="F97" s="147" t="s">
        <v>289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290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51" s="13" customFormat="1" ht="12">
      <c r="B99" s="159"/>
      <c r="D99" s="146" t="s">
        <v>197</v>
      </c>
      <c r="F99" s="161" t="s">
        <v>1515</v>
      </c>
      <c r="H99" s="162">
        <v>0.45</v>
      </c>
      <c r="I99" s="163"/>
      <c r="L99" s="159"/>
      <c r="M99" s="164"/>
      <c r="T99" s="165"/>
      <c r="AT99" s="160" t="s">
        <v>197</v>
      </c>
      <c r="AU99" s="160" t="s">
        <v>80</v>
      </c>
      <c r="AV99" s="13" t="s">
        <v>80</v>
      </c>
      <c r="AW99" s="13" t="s">
        <v>4</v>
      </c>
      <c r="AX99" s="13" t="s">
        <v>76</v>
      </c>
      <c r="AY99" s="160" t="s">
        <v>183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293</v>
      </c>
      <c r="F100" s="135" t="s">
        <v>294</v>
      </c>
      <c r="G100" s="136" t="s">
        <v>295</v>
      </c>
      <c r="H100" s="137">
        <v>0.162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127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127</v>
      </c>
      <c r="BM100" s="144" t="s">
        <v>1516</v>
      </c>
    </row>
    <row r="101" spans="2:47" s="1" customFormat="1" ht="19.5">
      <c r="B101" s="33"/>
      <c r="D101" s="146" t="s">
        <v>191</v>
      </c>
      <c r="F101" s="147" t="s">
        <v>297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298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51" s="13" customFormat="1" ht="12">
      <c r="B103" s="159"/>
      <c r="D103" s="146" t="s">
        <v>197</v>
      </c>
      <c r="F103" s="161" t="s">
        <v>1517</v>
      </c>
      <c r="H103" s="162">
        <v>0.162</v>
      </c>
      <c r="I103" s="163"/>
      <c r="L103" s="159"/>
      <c r="M103" s="164"/>
      <c r="T103" s="165"/>
      <c r="AT103" s="160" t="s">
        <v>197</v>
      </c>
      <c r="AU103" s="160" t="s">
        <v>80</v>
      </c>
      <c r="AV103" s="13" t="s">
        <v>80</v>
      </c>
      <c r="AW103" s="13" t="s">
        <v>4</v>
      </c>
      <c r="AX103" s="13" t="s">
        <v>76</v>
      </c>
      <c r="AY103" s="160" t="s">
        <v>183</v>
      </c>
    </row>
    <row r="104" spans="2:65" s="1" customFormat="1" ht="16.5" customHeight="1">
      <c r="B104" s="132"/>
      <c r="C104" s="133" t="s">
        <v>127</v>
      </c>
      <c r="D104" s="133" t="s">
        <v>185</v>
      </c>
      <c r="E104" s="134" t="s">
        <v>300</v>
      </c>
      <c r="F104" s="135" t="s">
        <v>301</v>
      </c>
      <c r="G104" s="136" t="s">
        <v>273</v>
      </c>
      <c r="H104" s="137">
        <v>0.09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127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127</v>
      </c>
      <c r="BM104" s="144" t="s">
        <v>1518</v>
      </c>
    </row>
    <row r="105" spans="2:47" s="1" customFormat="1" ht="12">
      <c r="B105" s="33"/>
      <c r="D105" s="146" t="s">
        <v>191</v>
      </c>
      <c r="F105" s="147" t="s">
        <v>303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304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3" s="11" customFormat="1" ht="22.9" customHeight="1">
      <c r="B107" s="120"/>
      <c r="D107" s="121" t="s">
        <v>71</v>
      </c>
      <c r="E107" s="130" t="s">
        <v>254</v>
      </c>
      <c r="F107" s="130" t="s">
        <v>433</v>
      </c>
      <c r="I107" s="123"/>
      <c r="J107" s="131">
        <f>BK107</f>
        <v>0</v>
      </c>
      <c r="L107" s="120"/>
      <c r="M107" s="125"/>
      <c r="P107" s="126">
        <f>SUM(P108:P132)</f>
        <v>0</v>
      </c>
      <c r="R107" s="126">
        <f>SUM(R108:R132)</f>
        <v>0.24166999999999997</v>
      </c>
      <c r="T107" s="127">
        <f>SUM(T108:T132)</f>
        <v>0</v>
      </c>
      <c r="AR107" s="121" t="s">
        <v>76</v>
      </c>
      <c r="AT107" s="128" t="s">
        <v>71</v>
      </c>
      <c r="AU107" s="128" t="s">
        <v>76</v>
      </c>
      <c r="AY107" s="121" t="s">
        <v>183</v>
      </c>
      <c r="BK107" s="129">
        <f>SUM(BK108:BK132)</f>
        <v>0</v>
      </c>
    </row>
    <row r="108" spans="2:65" s="1" customFormat="1" ht="16.5" customHeight="1">
      <c r="B108" s="132"/>
      <c r="C108" s="133" t="s">
        <v>138</v>
      </c>
      <c r="D108" s="133" t="s">
        <v>185</v>
      </c>
      <c r="E108" s="134" t="s">
        <v>615</v>
      </c>
      <c r="F108" s="135" t="s">
        <v>616</v>
      </c>
      <c r="G108" s="136" t="s">
        <v>347</v>
      </c>
      <c r="H108" s="137">
        <v>3</v>
      </c>
      <c r="I108" s="138"/>
      <c r="J108" s="139">
        <f>ROUND(I108*H108,2)</f>
        <v>0</v>
      </c>
      <c r="K108" s="135" t="s">
        <v>189</v>
      </c>
      <c r="L108" s="33"/>
      <c r="M108" s="140" t="s">
        <v>3</v>
      </c>
      <c r="N108" s="141" t="s">
        <v>43</v>
      </c>
      <c r="P108" s="142">
        <f>O108*H108</f>
        <v>0</v>
      </c>
      <c r="Q108" s="142">
        <v>0.0007</v>
      </c>
      <c r="R108" s="142">
        <f>Q108*H108</f>
        <v>0.0021</v>
      </c>
      <c r="S108" s="142">
        <v>0</v>
      </c>
      <c r="T108" s="143">
        <f>S108*H108</f>
        <v>0</v>
      </c>
      <c r="AR108" s="144" t="s">
        <v>127</v>
      </c>
      <c r="AT108" s="144" t="s">
        <v>185</v>
      </c>
      <c r="AU108" s="144" t="s">
        <v>80</v>
      </c>
      <c r="AY108" s="18" t="s">
        <v>183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76</v>
      </c>
      <c r="BK108" s="145">
        <f>ROUND(I108*H108,2)</f>
        <v>0</v>
      </c>
      <c r="BL108" s="18" t="s">
        <v>127</v>
      </c>
      <c r="BM108" s="144" t="s">
        <v>1519</v>
      </c>
    </row>
    <row r="109" spans="2:47" s="1" customFormat="1" ht="12">
      <c r="B109" s="33"/>
      <c r="D109" s="146" t="s">
        <v>191</v>
      </c>
      <c r="F109" s="147" t="s">
        <v>618</v>
      </c>
      <c r="I109" s="148"/>
      <c r="L109" s="33"/>
      <c r="M109" s="149"/>
      <c r="T109" s="54"/>
      <c r="AT109" s="18" t="s">
        <v>191</v>
      </c>
      <c r="AU109" s="18" t="s">
        <v>80</v>
      </c>
    </row>
    <row r="110" spans="2:47" s="1" customFormat="1" ht="12">
      <c r="B110" s="33"/>
      <c r="D110" s="150" t="s">
        <v>193</v>
      </c>
      <c r="F110" s="151" t="s">
        <v>619</v>
      </c>
      <c r="I110" s="148"/>
      <c r="L110" s="33"/>
      <c r="M110" s="149"/>
      <c r="T110" s="54"/>
      <c r="AT110" s="18" t="s">
        <v>193</v>
      </c>
      <c r="AU110" s="18" t="s">
        <v>80</v>
      </c>
    </row>
    <row r="111" spans="2:51" s="12" customFormat="1" ht="12">
      <c r="B111" s="153"/>
      <c r="D111" s="146" t="s">
        <v>197</v>
      </c>
      <c r="E111" s="154" t="s">
        <v>3</v>
      </c>
      <c r="F111" s="155" t="s">
        <v>1520</v>
      </c>
      <c r="H111" s="154" t="s">
        <v>3</v>
      </c>
      <c r="I111" s="156"/>
      <c r="L111" s="153"/>
      <c r="M111" s="157"/>
      <c r="T111" s="158"/>
      <c r="AT111" s="154" t="s">
        <v>197</v>
      </c>
      <c r="AU111" s="154" t="s">
        <v>80</v>
      </c>
      <c r="AV111" s="12" t="s">
        <v>76</v>
      </c>
      <c r="AW111" s="12" t="s">
        <v>31</v>
      </c>
      <c r="AX111" s="12" t="s">
        <v>72</v>
      </c>
      <c r="AY111" s="154" t="s">
        <v>183</v>
      </c>
    </row>
    <row r="112" spans="2:51" s="13" customFormat="1" ht="12">
      <c r="B112" s="159"/>
      <c r="D112" s="146" t="s">
        <v>197</v>
      </c>
      <c r="E112" s="160" t="s">
        <v>3</v>
      </c>
      <c r="F112" s="161" t="s">
        <v>76</v>
      </c>
      <c r="H112" s="162">
        <v>1</v>
      </c>
      <c r="I112" s="163"/>
      <c r="L112" s="159"/>
      <c r="M112" s="164"/>
      <c r="T112" s="165"/>
      <c r="AT112" s="160" t="s">
        <v>197</v>
      </c>
      <c r="AU112" s="160" t="s">
        <v>80</v>
      </c>
      <c r="AV112" s="13" t="s">
        <v>80</v>
      </c>
      <c r="AW112" s="13" t="s">
        <v>31</v>
      </c>
      <c r="AX112" s="13" t="s">
        <v>72</v>
      </c>
      <c r="AY112" s="160" t="s">
        <v>183</v>
      </c>
    </row>
    <row r="113" spans="2:51" s="12" customFormat="1" ht="12">
      <c r="B113" s="153"/>
      <c r="D113" s="146" t="s">
        <v>197</v>
      </c>
      <c r="E113" s="154" t="s">
        <v>3</v>
      </c>
      <c r="F113" s="155" t="s">
        <v>1521</v>
      </c>
      <c r="H113" s="154" t="s">
        <v>3</v>
      </c>
      <c r="I113" s="156"/>
      <c r="L113" s="153"/>
      <c r="M113" s="157"/>
      <c r="T113" s="158"/>
      <c r="AT113" s="154" t="s">
        <v>197</v>
      </c>
      <c r="AU113" s="154" t="s">
        <v>80</v>
      </c>
      <c r="AV113" s="12" t="s">
        <v>76</v>
      </c>
      <c r="AW113" s="12" t="s">
        <v>31</v>
      </c>
      <c r="AX113" s="12" t="s">
        <v>72</v>
      </c>
      <c r="AY113" s="154" t="s">
        <v>183</v>
      </c>
    </row>
    <row r="114" spans="2:51" s="13" customFormat="1" ht="12">
      <c r="B114" s="159"/>
      <c r="D114" s="146" t="s">
        <v>197</v>
      </c>
      <c r="E114" s="160" t="s">
        <v>3</v>
      </c>
      <c r="F114" s="161" t="s">
        <v>76</v>
      </c>
      <c r="H114" s="162">
        <v>1</v>
      </c>
      <c r="I114" s="163"/>
      <c r="L114" s="159"/>
      <c r="M114" s="164"/>
      <c r="T114" s="165"/>
      <c r="AT114" s="160" t="s">
        <v>197</v>
      </c>
      <c r="AU114" s="160" t="s">
        <v>80</v>
      </c>
      <c r="AV114" s="13" t="s">
        <v>80</v>
      </c>
      <c r="AW114" s="13" t="s">
        <v>31</v>
      </c>
      <c r="AX114" s="13" t="s">
        <v>72</v>
      </c>
      <c r="AY114" s="160" t="s">
        <v>183</v>
      </c>
    </row>
    <row r="115" spans="2:51" s="12" customFormat="1" ht="12">
      <c r="B115" s="153"/>
      <c r="D115" s="146" t="s">
        <v>197</v>
      </c>
      <c r="E115" s="154" t="s">
        <v>3</v>
      </c>
      <c r="F115" s="155" t="s">
        <v>1522</v>
      </c>
      <c r="H115" s="154" t="s">
        <v>3</v>
      </c>
      <c r="I115" s="156"/>
      <c r="L115" s="153"/>
      <c r="M115" s="157"/>
      <c r="T115" s="158"/>
      <c r="AT115" s="154" t="s">
        <v>197</v>
      </c>
      <c r="AU115" s="154" t="s">
        <v>80</v>
      </c>
      <c r="AV115" s="12" t="s">
        <v>76</v>
      </c>
      <c r="AW115" s="12" t="s">
        <v>31</v>
      </c>
      <c r="AX115" s="12" t="s">
        <v>72</v>
      </c>
      <c r="AY115" s="154" t="s">
        <v>183</v>
      </c>
    </row>
    <row r="116" spans="2:51" s="13" customFormat="1" ht="12">
      <c r="B116" s="159"/>
      <c r="D116" s="146" t="s">
        <v>197</v>
      </c>
      <c r="E116" s="160" t="s">
        <v>3</v>
      </c>
      <c r="F116" s="161" t="s">
        <v>76</v>
      </c>
      <c r="H116" s="162">
        <v>1</v>
      </c>
      <c r="I116" s="163"/>
      <c r="L116" s="159"/>
      <c r="M116" s="164"/>
      <c r="T116" s="165"/>
      <c r="AT116" s="160" t="s">
        <v>197</v>
      </c>
      <c r="AU116" s="160" t="s">
        <v>80</v>
      </c>
      <c r="AV116" s="13" t="s">
        <v>80</v>
      </c>
      <c r="AW116" s="13" t="s">
        <v>31</v>
      </c>
      <c r="AX116" s="13" t="s">
        <v>72</v>
      </c>
      <c r="AY116" s="160" t="s">
        <v>183</v>
      </c>
    </row>
    <row r="117" spans="2:51" s="14" customFormat="1" ht="12">
      <c r="B117" s="166"/>
      <c r="D117" s="146" t="s">
        <v>197</v>
      </c>
      <c r="E117" s="167" t="s">
        <v>3</v>
      </c>
      <c r="F117" s="168" t="s">
        <v>226</v>
      </c>
      <c r="H117" s="169">
        <v>3</v>
      </c>
      <c r="I117" s="170"/>
      <c r="L117" s="166"/>
      <c r="M117" s="171"/>
      <c r="T117" s="172"/>
      <c r="AT117" s="167" t="s">
        <v>197</v>
      </c>
      <c r="AU117" s="167" t="s">
        <v>80</v>
      </c>
      <c r="AV117" s="14" t="s">
        <v>127</v>
      </c>
      <c r="AW117" s="14" t="s">
        <v>31</v>
      </c>
      <c r="AX117" s="14" t="s">
        <v>76</v>
      </c>
      <c r="AY117" s="167" t="s">
        <v>183</v>
      </c>
    </row>
    <row r="118" spans="2:65" s="1" customFormat="1" ht="16.5" customHeight="1">
      <c r="B118" s="132"/>
      <c r="C118" s="173" t="s">
        <v>227</v>
      </c>
      <c r="D118" s="173" t="s">
        <v>312</v>
      </c>
      <c r="E118" s="174" t="s">
        <v>626</v>
      </c>
      <c r="F118" s="175" t="s">
        <v>627</v>
      </c>
      <c r="G118" s="176" t="s">
        <v>347</v>
      </c>
      <c r="H118" s="177">
        <v>1</v>
      </c>
      <c r="I118" s="178"/>
      <c r="J118" s="179">
        <f>ROUND(I118*H118,2)</f>
        <v>0</v>
      </c>
      <c r="K118" s="175" t="s">
        <v>189</v>
      </c>
      <c r="L118" s="180"/>
      <c r="M118" s="181" t="s">
        <v>3</v>
      </c>
      <c r="N118" s="182" t="s">
        <v>43</v>
      </c>
      <c r="P118" s="142">
        <f>O118*H118</f>
        <v>0</v>
      </c>
      <c r="Q118" s="142">
        <v>0.0013</v>
      </c>
      <c r="R118" s="142">
        <f>Q118*H118</f>
        <v>0.0013</v>
      </c>
      <c r="S118" s="142">
        <v>0</v>
      </c>
      <c r="T118" s="143">
        <f>S118*H118</f>
        <v>0</v>
      </c>
      <c r="AR118" s="144" t="s">
        <v>245</v>
      </c>
      <c r="AT118" s="144" t="s">
        <v>312</v>
      </c>
      <c r="AU118" s="144" t="s">
        <v>80</v>
      </c>
      <c r="AY118" s="18" t="s">
        <v>183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8" t="s">
        <v>76</v>
      </c>
      <c r="BK118" s="145">
        <f>ROUND(I118*H118,2)</f>
        <v>0</v>
      </c>
      <c r="BL118" s="18" t="s">
        <v>127</v>
      </c>
      <c r="BM118" s="144" t="s">
        <v>1523</v>
      </c>
    </row>
    <row r="119" spans="2:47" s="1" customFormat="1" ht="12">
      <c r="B119" s="33"/>
      <c r="D119" s="146" t="s">
        <v>191</v>
      </c>
      <c r="F119" s="147" t="s">
        <v>627</v>
      </c>
      <c r="I119" s="148"/>
      <c r="L119" s="33"/>
      <c r="M119" s="149"/>
      <c r="T119" s="54"/>
      <c r="AT119" s="18" t="s">
        <v>191</v>
      </c>
      <c r="AU119" s="18" t="s">
        <v>80</v>
      </c>
    </row>
    <row r="120" spans="2:65" s="1" customFormat="1" ht="16.5" customHeight="1">
      <c r="B120" s="132"/>
      <c r="C120" s="173" t="s">
        <v>235</v>
      </c>
      <c r="D120" s="173" t="s">
        <v>312</v>
      </c>
      <c r="E120" s="174" t="s">
        <v>1524</v>
      </c>
      <c r="F120" s="175" t="s">
        <v>1525</v>
      </c>
      <c r="G120" s="176" t="s">
        <v>347</v>
      </c>
      <c r="H120" s="177">
        <v>1</v>
      </c>
      <c r="I120" s="178"/>
      <c r="J120" s="179">
        <f>ROUND(I120*H120,2)</f>
        <v>0</v>
      </c>
      <c r="K120" s="175" t="s">
        <v>189</v>
      </c>
      <c r="L120" s="180"/>
      <c r="M120" s="181" t="s">
        <v>3</v>
      </c>
      <c r="N120" s="182" t="s">
        <v>43</v>
      </c>
      <c r="P120" s="142">
        <f>O120*H120</f>
        <v>0</v>
      </c>
      <c r="Q120" s="142">
        <v>0.0035</v>
      </c>
      <c r="R120" s="142">
        <f>Q120*H120</f>
        <v>0.0035</v>
      </c>
      <c r="S120" s="142">
        <v>0</v>
      </c>
      <c r="T120" s="143">
        <f>S120*H120</f>
        <v>0</v>
      </c>
      <c r="AR120" s="144" t="s">
        <v>245</v>
      </c>
      <c r="AT120" s="144" t="s">
        <v>312</v>
      </c>
      <c r="AU120" s="144" t="s">
        <v>80</v>
      </c>
      <c r="AY120" s="18" t="s">
        <v>183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76</v>
      </c>
      <c r="BK120" s="145">
        <f>ROUND(I120*H120,2)</f>
        <v>0</v>
      </c>
      <c r="BL120" s="18" t="s">
        <v>127</v>
      </c>
      <c r="BM120" s="144" t="s">
        <v>1526</v>
      </c>
    </row>
    <row r="121" spans="2:47" s="1" customFormat="1" ht="12">
      <c r="B121" s="33"/>
      <c r="D121" s="146" t="s">
        <v>191</v>
      </c>
      <c r="F121" s="147" t="s">
        <v>1525</v>
      </c>
      <c r="I121" s="148"/>
      <c r="L121" s="33"/>
      <c r="M121" s="149"/>
      <c r="T121" s="54"/>
      <c r="AT121" s="18" t="s">
        <v>191</v>
      </c>
      <c r="AU121" s="18" t="s">
        <v>80</v>
      </c>
    </row>
    <row r="122" spans="2:65" s="1" customFormat="1" ht="16.5" customHeight="1">
      <c r="B122" s="132"/>
      <c r="C122" s="173" t="s">
        <v>245</v>
      </c>
      <c r="D122" s="173" t="s">
        <v>312</v>
      </c>
      <c r="E122" s="174" t="s">
        <v>1527</v>
      </c>
      <c r="F122" s="175" t="s">
        <v>1528</v>
      </c>
      <c r="G122" s="176" t="s">
        <v>347</v>
      </c>
      <c r="H122" s="177">
        <v>1</v>
      </c>
      <c r="I122" s="178"/>
      <c r="J122" s="179">
        <f>ROUND(I122*H122,2)</f>
        <v>0</v>
      </c>
      <c r="K122" s="175" t="s">
        <v>189</v>
      </c>
      <c r="L122" s="180"/>
      <c r="M122" s="181" t="s">
        <v>3</v>
      </c>
      <c r="N122" s="182" t="s">
        <v>43</v>
      </c>
      <c r="P122" s="142">
        <f>O122*H122</f>
        <v>0</v>
      </c>
      <c r="Q122" s="142">
        <v>0.0025</v>
      </c>
      <c r="R122" s="142">
        <f>Q122*H122</f>
        <v>0.0025</v>
      </c>
      <c r="S122" s="142">
        <v>0</v>
      </c>
      <c r="T122" s="143">
        <f>S122*H122</f>
        <v>0</v>
      </c>
      <c r="AR122" s="144" t="s">
        <v>245</v>
      </c>
      <c r="AT122" s="144" t="s">
        <v>312</v>
      </c>
      <c r="AU122" s="144" t="s">
        <v>80</v>
      </c>
      <c r="AY122" s="18" t="s">
        <v>183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76</v>
      </c>
      <c r="BK122" s="145">
        <f>ROUND(I122*H122,2)</f>
        <v>0</v>
      </c>
      <c r="BL122" s="18" t="s">
        <v>127</v>
      </c>
      <c r="BM122" s="144" t="s">
        <v>1529</v>
      </c>
    </row>
    <row r="123" spans="2:47" s="1" customFormat="1" ht="12">
      <c r="B123" s="33"/>
      <c r="D123" s="146" t="s">
        <v>191</v>
      </c>
      <c r="F123" s="147" t="s">
        <v>1528</v>
      </c>
      <c r="I123" s="148"/>
      <c r="L123" s="33"/>
      <c r="M123" s="149"/>
      <c r="T123" s="54"/>
      <c r="AT123" s="18" t="s">
        <v>191</v>
      </c>
      <c r="AU123" s="18" t="s">
        <v>80</v>
      </c>
    </row>
    <row r="124" spans="2:65" s="1" customFormat="1" ht="16.5" customHeight="1">
      <c r="B124" s="132"/>
      <c r="C124" s="133" t="s">
        <v>254</v>
      </c>
      <c r="D124" s="133" t="s">
        <v>185</v>
      </c>
      <c r="E124" s="134" t="s">
        <v>639</v>
      </c>
      <c r="F124" s="135" t="s">
        <v>640</v>
      </c>
      <c r="G124" s="136" t="s">
        <v>347</v>
      </c>
      <c r="H124" s="137">
        <v>2</v>
      </c>
      <c r="I124" s="138"/>
      <c r="J124" s="139">
        <f>ROUND(I124*H124,2)</f>
        <v>0</v>
      </c>
      <c r="K124" s="135" t="s">
        <v>189</v>
      </c>
      <c r="L124" s="33"/>
      <c r="M124" s="140" t="s">
        <v>3</v>
      </c>
      <c r="N124" s="141" t="s">
        <v>43</v>
      </c>
      <c r="P124" s="142">
        <f>O124*H124</f>
        <v>0</v>
      </c>
      <c r="Q124" s="142">
        <v>0.10941</v>
      </c>
      <c r="R124" s="142">
        <f>Q124*H124</f>
        <v>0.21882</v>
      </c>
      <c r="S124" s="142">
        <v>0</v>
      </c>
      <c r="T124" s="143">
        <f>S124*H124</f>
        <v>0</v>
      </c>
      <c r="AR124" s="144" t="s">
        <v>127</v>
      </c>
      <c r="AT124" s="144" t="s">
        <v>185</v>
      </c>
      <c r="AU124" s="144" t="s">
        <v>80</v>
      </c>
      <c r="AY124" s="18" t="s">
        <v>183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76</v>
      </c>
      <c r="BK124" s="145">
        <f>ROUND(I124*H124,2)</f>
        <v>0</v>
      </c>
      <c r="BL124" s="18" t="s">
        <v>127</v>
      </c>
      <c r="BM124" s="144" t="s">
        <v>1530</v>
      </c>
    </row>
    <row r="125" spans="2:47" s="1" customFormat="1" ht="12">
      <c r="B125" s="33"/>
      <c r="D125" s="146" t="s">
        <v>191</v>
      </c>
      <c r="F125" s="147" t="s">
        <v>642</v>
      </c>
      <c r="I125" s="148"/>
      <c r="L125" s="33"/>
      <c r="M125" s="149"/>
      <c r="T125" s="54"/>
      <c r="AT125" s="18" t="s">
        <v>191</v>
      </c>
      <c r="AU125" s="18" t="s">
        <v>80</v>
      </c>
    </row>
    <row r="126" spans="2:47" s="1" customFormat="1" ht="12">
      <c r="B126" s="33"/>
      <c r="D126" s="150" t="s">
        <v>193</v>
      </c>
      <c r="F126" s="151" t="s">
        <v>643</v>
      </c>
      <c r="I126" s="148"/>
      <c r="L126" s="33"/>
      <c r="M126" s="149"/>
      <c r="T126" s="54"/>
      <c r="AT126" s="18" t="s">
        <v>193</v>
      </c>
      <c r="AU126" s="18" t="s">
        <v>80</v>
      </c>
    </row>
    <row r="127" spans="2:65" s="1" customFormat="1" ht="16.5" customHeight="1">
      <c r="B127" s="132"/>
      <c r="C127" s="173" t="s">
        <v>262</v>
      </c>
      <c r="D127" s="173" t="s">
        <v>312</v>
      </c>
      <c r="E127" s="174" t="s">
        <v>644</v>
      </c>
      <c r="F127" s="175" t="s">
        <v>645</v>
      </c>
      <c r="G127" s="176" t="s">
        <v>347</v>
      </c>
      <c r="H127" s="177">
        <v>2</v>
      </c>
      <c r="I127" s="178"/>
      <c r="J127" s="179">
        <f>ROUND(I127*H127,2)</f>
        <v>0</v>
      </c>
      <c r="K127" s="175" t="s">
        <v>189</v>
      </c>
      <c r="L127" s="180"/>
      <c r="M127" s="181" t="s">
        <v>3</v>
      </c>
      <c r="N127" s="182" t="s">
        <v>43</v>
      </c>
      <c r="P127" s="142">
        <f>O127*H127</f>
        <v>0</v>
      </c>
      <c r="Q127" s="142">
        <v>0.0061</v>
      </c>
      <c r="R127" s="142">
        <f>Q127*H127</f>
        <v>0.0122</v>
      </c>
      <c r="S127" s="142">
        <v>0</v>
      </c>
      <c r="T127" s="143">
        <f>S127*H127</f>
        <v>0</v>
      </c>
      <c r="AR127" s="144" t="s">
        <v>245</v>
      </c>
      <c r="AT127" s="144" t="s">
        <v>312</v>
      </c>
      <c r="AU127" s="144" t="s">
        <v>80</v>
      </c>
      <c r="AY127" s="18" t="s">
        <v>183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76</v>
      </c>
      <c r="BK127" s="145">
        <f>ROUND(I127*H127,2)</f>
        <v>0</v>
      </c>
      <c r="BL127" s="18" t="s">
        <v>127</v>
      </c>
      <c r="BM127" s="144" t="s">
        <v>1531</v>
      </c>
    </row>
    <row r="128" spans="2:47" s="1" customFormat="1" ht="12">
      <c r="B128" s="33"/>
      <c r="D128" s="146" t="s">
        <v>191</v>
      </c>
      <c r="F128" s="147" t="s">
        <v>645</v>
      </c>
      <c r="I128" s="148"/>
      <c r="L128" s="33"/>
      <c r="M128" s="149"/>
      <c r="T128" s="54"/>
      <c r="AT128" s="18" t="s">
        <v>191</v>
      </c>
      <c r="AU128" s="18" t="s">
        <v>80</v>
      </c>
    </row>
    <row r="129" spans="2:65" s="1" customFormat="1" ht="16.5" customHeight="1">
      <c r="B129" s="132"/>
      <c r="C129" s="173" t="s">
        <v>270</v>
      </c>
      <c r="D129" s="173" t="s">
        <v>312</v>
      </c>
      <c r="E129" s="174" t="s">
        <v>647</v>
      </c>
      <c r="F129" s="175" t="s">
        <v>648</v>
      </c>
      <c r="G129" s="176" t="s">
        <v>347</v>
      </c>
      <c r="H129" s="177">
        <v>3</v>
      </c>
      <c r="I129" s="178"/>
      <c r="J129" s="179">
        <f>ROUND(I129*H129,2)</f>
        <v>0</v>
      </c>
      <c r="K129" s="175" t="s">
        <v>189</v>
      </c>
      <c r="L129" s="180"/>
      <c r="M129" s="181" t="s">
        <v>3</v>
      </c>
      <c r="N129" s="182" t="s">
        <v>43</v>
      </c>
      <c r="P129" s="142">
        <f>O129*H129</f>
        <v>0</v>
      </c>
      <c r="Q129" s="142">
        <v>0.00035</v>
      </c>
      <c r="R129" s="142">
        <f>Q129*H129</f>
        <v>0.00105</v>
      </c>
      <c r="S129" s="142">
        <v>0</v>
      </c>
      <c r="T129" s="143">
        <f>S129*H129</f>
        <v>0</v>
      </c>
      <c r="AR129" s="144" t="s">
        <v>245</v>
      </c>
      <c r="AT129" s="144" t="s">
        <v>312</v>
      </c>
      <c r="AU129" s="144" t="s">
        <v>80</v>
      </c>
      <c r="AY129" s="18" t="s">
        <v>183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76</v>
      </c>
      <c r="BK129" s="145">
        <f>ROUND(I129*H129,2)</f>
        <v>0</v>
      </c>
      <c r="BL129" s="18" t="s">
        <v>127</v>
      </c>
      <c r="BM129" s="144" t="s">
        <v>1532</v>
      </c>
    </row>
    <row r="130" spans="2:47" s="1" customFormat="1" ht="12">
      <c r="B130" s="33"/>
      <c r="D130" s="146" t="s">
        <v>191</v>
      </c>
      <c r="F130" s="147" t="s">
        <v>648</v>
      </c>
      <c r="I130" s="148"/>
      <c r="L130" s="33"/>
      <c r="M130" s="149"/>
      <c r="T130" s="54"/>
      <c r="AT130" s="18" t="s">
        <v>191</v>
      </c>
      <c r="AU130" s="18" t="s">
        <v>80</v>
      </c>
    </row>
    <row r="131" spans="2:65" s="1" customFormat="1" ht="16.5" customHeight="1">
      <c r="B131" s="132"/>
      <c r="C131" s="173" t="s">
        <v>279</v>
      </c>
      <c r="D131" s="173" t="s">
        <v>312</v>
      </c>
      <c r="E131" s="174" t="s">
        <v>650</v>
      </c>
      <c r="F131" s="175" t="s">
        <v>651</v>
      </c>
      <c r="G131" s="176" t="s">
        <v>347</v>
      </c>
      <c r="H131" s="177">
        <v>2</v>
      </c>
      <c r="I131" s="178"/>
      <c r="J131" s="179">
        <f>ROUND(I131*H131,2)</f>
        <v>0</v>
      </c>
      <c r="K131" s="175" t="s">
        <v>189</v>
      </c>
      <c r="L131" s="180"/>
      <c r="M131" s="181" t="s">
        <v>3</v>
      </c>
      <c r="N131" s="182" t="s">
        <v>43</v>
      </c>
      <c r="P131" s="142">
        <f>O131*H131</f>
        <v>0</v>
      </c>
      <c r="Q131" s="142">
        <v>0.0001</v>
      </c>
      <c r="R131" s="142">
        <f>Q131*H131</f>
        <v>0.0002</v>
      </c>
      <c r="S131" s="142">
        <v>0</v>
      </c>
      <c r="T131" s="143">
        <f>S131*H131</f>
        <v>0</v>
      </c>
      <c r="AR131" s="144" t="s">
        <v>245</v>
      </c>
      <c r="AT131" s="144" t="s">
        <v>312</v>
      </c>
      <c r="AU131" s="144" t="s">
        <v>80</v>
      </c>
      <c r="AY131" s="18" t="s">
        <v>183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8" t="s">
        <v>76</v>
      </c>
      <c r="BK131" s="145">
        <f>ROUND(I131*H131,2)</f>
        <v>0</v>
      </c>
      <c r="BL131" s="18" t="s">
        <v>127</v>
      </c>
      <c r="BM131" s="144" t="s">
        <v>1533</v>
      </c>
    </row>
    <row r="132" spans="2:47" s="1" customFormat="1" ht="12">
      <c r="B132" s="33"/>
      <c r="D132" s="146" t="s">
        <v>191</v>
      </c>
      <c r="F132" s="147" t="s">
        <v>651</v>
      </c>
      <c r="I132" s="148"/>
      <c r="L132" s="33"/>
      <c r="M132" s="149"/>
      <c r="T132" s="54"/>
      <c r="AT132" s="18" t="s">
        <v>191</v>
      </c>
      <c r="AU132" s="18" t="s">
        <v>80</v>
      </c>
    </row>
    <row r="133" spans="2:63" s="11" customFormat="1" ht="22.9" customHeight="1">
      <c r="B133" s="120"/>
      <c r="D133" s="121" t="s">
        <v>71</v>
      </c>
      <c r="E133" s="130" t="s">
        <v>560</v>
      </c>
      <c r="F133" s="130" t="s">
        <v>561</v>
      </c>
      <c r="I133" s="123"/>
      <c r="J133" s="131">
        <f>BK133</f>
        <v>0</v>
      </c>
      <c r="L133" s="120"/>
      <c r="M133" s="125"/>
      <c r="P133" s="126">
        <f>SUM(P134:P136)</f>
        <v>0</v>
      </c>
      <c r="R133" s="126">
        <f>SUM(R134:R136)</f>
        <v>0</v>
      </c>
      <c r="T133" s="127">
        <f>SUM(T134:T136)</f>
        <v>0</v>
      </c>
      <c r="AR133" s="121" t="s">
        <v>76</v>
      </c>
      <c r="AT133" s="128" t="s">
        <v>71</v>
      </c>
      <c r="AU133" s="128" t="s">
        <v>76</v>
      </c>
      <c r="AY133" s="121" t="s">
        <v>183</v>
      </c>
      <c r="BK133" s="129">
        <f>SUM(BK134:BK136)</f>
        <v>0</v>
      </c>
    </row>
    <row r="134" spans="2:65" s="1" customFormat="1" ht="16.5" customHeight="1">
      <c r="B134" s="132"/>
      <c r="C134" s="133" t="s">
        <v>285</v>
      </c>
      <c r="D134" s="133" t="s">
        <v>185</v>
      </c>
      <c r="E134" s="134" t="s">
        <v>563</v>
      </c>
      <c r="F134" s="135" t="s">
        <v>564</v>
      </c>
      <c r="G134" s="136" t="s">
        <v>295</v>
      </c>
      <c r="H134" s="137">
        <v>0.242</v>
      </c>
      <c r="I134" s="138"/>
      <c r="J134" s="139">
        <f>ROUND(I134*H134,2)</f>
        <v>0</v>
      </c>
      <c r="K134" s="135" t="s">
        <v>189</v>
      </c>
      <c r="L134" s="33"/>
      <c r="M134" s="140" t="s">
        <v>3</v>
      </c>
      <c r="N134" s="141" t="s">
        <v>43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127</v>
      </c>
      <c r="AT134" s="144" t="s">
        <v>185</v>
      </c>
      <c r="AU134" s="144" t="s">
        <v>80</v>
      </c>
      <c r="AY134" s="18" t="s">
        <v>183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8" t="s">
        <v>76</v>
      </c>
      <c r="BK134" s="145">
        <f>ROUND(I134*H134,2)</f>
        <v>0</v>
      </c>
      <c r="BL134" s="18" t="s">
        <v>127</v>
      </c>
      <c r="BM134" s="144" t="s">
        <v>1534</v>
      </c>
    </row>
    <row r="135" spans="2:47" s="1" customFormat="1" ht="12">
      <c r="B135" s="33"/>
      <c r="D135" s="146" t="s">
        <v>191</v>
      </c>
      <c r="F135" s="147" t="s">
        <v>566</v>
      </c>
      <c r="I135" s="148"/>
      <c r="L135" s="33"/>
      <c r="M135" s="149"/>
      <c r="T135" s="54"/>
      <c r="AT135" s="18" t="s">
        <v>191</v>
      </c>
      <c r="AU135" s="18" t="s">
        <v>80</v>
      </c>
    </row>
    <row r="136" spans="2:47" s="1" customFormat="1" ht="12">
      <c r="B136" s="33"/>
      <c r="D136" s="150" t="s">
        <v>193</v>
      </c>
      <c r="F136" s="151" t="s">
        <v>567</v>
      </c>
      <c r="I136" s="148"/>
      <c r="L136" s="33"/>
      <c r="M136" s="190"/>
      <c r="N136" s="191"/>
      <c r="O136" s="191"/>
      <c r="P136" s="191"/>
      <c r="Q136" s="191"/>
      <c r="R136" s="191"/>
      <c r="S136" s="191"/>
      <c r="T136" s="192"/>
      <c r="AT136" s="18" t="s">
        <v>193</v>
      </c>
      <c r="AU136" s="18" t="s">
        <v>80</v>
      </c>
    </row>
    <row r="137" spans="2:12" s="1" customFormat="1" ht="6.95" customHeight="1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33"/>
    </row>
  </sheetData>
  <autoFilter ref="C88:K136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4" r:id="rId1" display="https://podminky.urs.cz/item/CS_URS_2022_02/162751117"/>
    <hyperlink ref="F98" r:id="rId2" display="https://podminky.urs.cz/item/CS_URS_2022_02/162751119"/>
    <hyperlink ref="F102" r:id="rId3" display="https://podminky.urs.cz/item/CS_URS_2022_02/171201231"/>
    <hyperlink ref="F106" r:id="rId4" display="https://podminky.urs.cz/item/CS_URS_2022_02/171251201"/>
    <hyperlink ref="F110" r:id="rId5" display="https://podminky.urs.cz/item/CS_URS_2022_02/914111111"/>
    <hyperlink ref="F126" r:id="rId6" display="https://podminky.urs.cz/item/CS_URS_2022_02/914511111"/>
    <hyperlink ref="F136" r:id="rId7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146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1459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1535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ROUND((SUM(BE90:BE169)),2)</f>
        <v>0</v>
      </c>
      <c r="I35" s="94">
        <v>0.21</v>
      </c>
      <c r="J35" s="84">
        <f>ROUND(((SUM(BE90:BE169))*I35),2)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ROUND((SUM(BF90:BF169)),2)</f>
        <v>0</v>
      </c>
      <c r="I36" s="94">
        <v>0.15</v>
      </c>
      <c r="J36" s="84">
        <f>ROUND(((SUM(BF90:BF169))*I36),2)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ROUND((SUM(BG90:BG169)),2)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ROUND((SUM(BH90:BH169)),2)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ROUND((SUM(BI90:BI169)),2)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1459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301-5 - Odvodnění komunikací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J90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667</v>
      </c>
      <c r="E66" s="110"/>
      <c r="F66" s="110"/>
      <c r="G66" s="110"/>
      <c r="H66" s="110"/>
      <c r="I66" s="110"/>
      <c r="J66" s="111">
        <f>J130</f>
        <v>0</v>
      </c>
      <c r="L66" s="108"/>
    </row>
    <row r="67" spans="2:12" s="9" customFormat="1" ht="19.9" customHeight="1">
      <c r="B67" s="108"/>
      <c r="D67" s="109" t="s">
        <v>668</v>
      </c>
      <c r="E67" s="110"/>
      <c r="F67" s="110"/>
      <c r="G67" s="110"/>
      <c r="H67" s="110"/>
      <c r="I67" s="110"/>
      <c r="J67" s="111">
        <f>J135</f>
        <v>0</v>
      </c>
      <c r="L67" s="108"/>
    </row>
    <row r="68" spans="2:12" s="9" customFormat="1" ht="19.9" customHeight="1">
      <c r="B68" s="108"/>
      <c r="D68" s="109" t="s">
        <v>167</v>
      </c>
      <c r="E68" s="110"/>
      <c r="F68" s="110"/>
      <c r="G68" s="110"/>
      <c r="H68" s="110"/>
      <c r="I68" s="110"/>
      <c r="J68" s="111">
        <f>J166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ht="12" customHeight="1">
      <c r="B79" s="21"/>
      <c r="C79" s="28" t="s">
        <v>153</v>
      </c>
      <c r="L79" s="21"/>
    </row>
    <row r="80" spans="2:12" s="1" customFormat="1" ht="16.5" customHeight="1">
      <c r="B80" s="33"/>
      <c r="E80" s="318" t="s">
        <v>1459</v>
      </c>
      <c r="F80" s="317"/>
      <c r="G80" s="317"/>
      <c r="H80" s="317"/>
      <c r="L80" s="33"/>
    </row>
    <row r="81" spans="2:12" s="1" customFormat="1" ht="12" customHeight="1">
      <c r="B81" s="33"/>
      <c r="C81" s="28" t="s">
        <v>155</v>
      </c>
      <c r="L81" s="33"/>
    </row>
    <row r="82" spans="2:12" s="1" customFormat="1" ht="16.5" customHeight="1">
      <c r="B82" s="33"/>
      <c r="E82" s="286" t="str">
        <f>E11</f>
        <v>SO 301-5 - Odvodnění komunikací</v>
      </c>
      <c r="F82" s="317"/>
      <c r="G82" s="317"/>
      <c r="H82" s="317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 xml:space="preserve"> </v>
      </c>
      <c r="I84" s="28" t="s">
        <v>23</v>
      </c>
      <c r="J84" s="50" t="str">
        <f>IF(J14="","",J14)</f>
        <v>7. 10. 2022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 xml:space="preserve"> </v>
      </c>
      <c r="I86" s="28" t="s">
        <v>30</v>
      </c>
      <c r="J86" s="31" t="str">
        <f>E23</f>
        <v xml:space="preserve"> </v>
      </c>
      <c r="L86" s="33"/>
    </row>
    <row r="87" spans="2:12" s="1" customFormat="1" ht="25.7" customHeight="1">
      <c r="B87" s="33"/>
      <c r="C87" s="28" t="s">
        <v>28</v>
      </c>
      <c r="F87" s="26" t="str">
        <f>IF(E20="","",E20)</f>
        <v>Vyplň údaj</v>
      </c>
      <c r="I87" s="28" t="s">
        <v>32</v>
      </c>
      <c r="J87" s="31" t="str">
        <f>E26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169</v>
      </c>
      <c r="D89" s="114" t="s">
        <v>57</v>
      </c>
      <c r="E89" s="114" t="s">
        <v>53</v>
      </c>
      <c r="F89" s="114" t="s">
        <v>54</v>
      </c>
      <c r="G89" s="114" t="s">
        <v>170</v>
      </c>
      <c r="H89" s="114" t="s">
        <v>171</v>
      </c>
      <c r="I89" s="114" t="s">
        <v>172</v>
      </c>
      <c r="J89" s="114" t="s">
        <v>159</v>
      </c>
      <c r="K89" s="115" t="s">
        <v>173</v>
      </c>
      <c r="L89" s="112"/>
      <c r="M89" s="57" t="s">
        <v>3</v>
      </c>
      <c r="N89" s="58" t="s">
        <v>42</v>
      </c>
      <c r="O89" s="58" t="s">
        <v>174</v>
      </c>
      <c r="P89" s="58" t="s">
        <v>175</v>
      </c>
      <c r="Q89" s="58" t="s">
        <v>176</v>
      </c>
      <c r="R89" s="58" t="s">
        <v>177</v>
      </c>
      <c r="S89" s="58" t="s">
        <v>178</v>
      </c>
      <c r="T89" s="59" t="s">
        <v>179</v>
      </c>
    </row>
    <row r="90" spans="2:63" s="1" customFormat="1" ht="22.9" customHeight="1">
      <c r="B90" s="33"/>
      <c r="C90" s="62" t="s">
        <v>180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3.5208586</v>
      </c>
      <c r="S90" s="51"/>
      <c r="T90" s="118">
        <f>T91</f>
        <v>0</v>
      </c>
      <c r="AT90" s="18" t="s">
        <v>71</v>
      </c>
      <c r="AU90" s="18" t="s">
        <v>160</v>
      </c>
      <c r="BK90" s="119">
        <f>BK91</f>
        <v>0</v>
      </c>
    </row>
    <row r="91" spans="2:63" s="11" customFormat="1" ht="25.9" customHeight="1">
      <c r="B91" s="120"/>
      <c r="D91" s="121" t="s">
        <v>71</v>
      </c>
      <c r="E91" s="122" t="s">
        <v>181</v>
      </c>
      <c r="F91" s="122" t="s">
        <v>182</v>
      </c>
      <c r="I91" s="123"/>
      <c r="J91" s="124">
        <f>BK91</f>
        <v>0</v>
      </c>
      <c r="L91" s="120"/>
      <c r="M91" s="125"/>
      <c r="P91" s="126">
        <f>P92+P130+P135+P166</f>
        <v>0</v>
      </c>
      <c r="R91" s="126">
        <f>R92+R130+R135+R166</f>
        <v>3.5208586</v>
      </c>
      <c r="T91" s="127">
        <f>T92+T130+T135+T166</f>
        <v>0</v>
      </c>
      <c r="AR91" s="121" t="s">
        <v>76</v>
      </c>
      <c r="AT91" s="128" t="s">
        <v>71</v>
      </c>
      <c r="AU91" s="128" t="s">
        <v>72</v>
      </c>
      <c r="AY91" s="121" t="s">
        <v>183</v>
      </c>
      <c r="BK91" s="129">
        <f>BK92+BK130+BK135+BK166</f>
        <v>0</v>
      </c>
    </row>
    <row r="92" spans="2:63" s="11" customFormat="1" ht="22.9" customHeight="1">
      <c r="B92" s="120"/>
      <c r="D92" s="121" t="s">
        <v>71</v>
      </c>
      <c r="E92" s="130" t="s">
        <v>76</v>
      </c>
      <c r="F92" s="130" t="s">
        <v>184</v>
      </c>
      <c r="I92" s="123"/>
      <c r="J92" s="131">
        <f>BK92</f>
        <v>0</v>
      </c>
      <c r="L92" s="120"/>
      <c r="M92" s="125"/>
      <c r="P92" s="126">
        <f>SUM(P93:P129)</f>
        <v>0</v>
      </c>
      <c r="R92" s="126">
        <f>SUM(R93:R129)</f>
        <v>1.6610399999999998</v>
      </c>
      <c r="T92" s="127">
        <f>SUM(T93:T129)</f>
        <v>0</v>
      </c>
      <c r="AR92" s="121" t="s">
        <v>76</v>
      </c>
      <c r="AT92" s="128" t="s">
        <v>71</v>
      </c>
      <c r="AU92" s="128" t="s">
        <v>76</v>
      </c>
      <c r="AY92" s="121" t="s">
        <v>183</v>
      </c>
      <c r="BK92" s="129">
        <f>SUM(BK93:BK129)</f>
        <v>0</v>
      </c>
    </row>
    <row r="93" spans="2:65" s="1" customFormat="1" ht="21.75" customHeight="1">
      <c r="B93" s="132"/>
      <c r="C93" s="133" t="s">
        <v>76</v>
      </c>
      <c r="D93" s="133" t="s">
        <v>185</v>
      </c>
      <c r="E93" s="134" t="s">
        <v>669</v>
      </c>
      <c r="F93" s="135" t="s">
        <v>670</v>
      </c>
      <c r="G93" s="136" t="s">
        <v>273</v>
      </c>
      <c r="H93" s="137">
        <v>1.8</v>
      </c>
      <c r="I93" s="138"/>
      <c r="J93" s="139">
        <f>ROUND(I93*H93,2)</f>
        <v>0</v>
      </c>
      <c r="K93" s="135" t="s">
        <v>189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127</v>
      </c>
      <c r="AT93" s="144" t="s">
        <v>185</v>
      </c>
      <c r="AU93" s="144" t="s">
        <v>80</v>
      </c>
      <c r="AY93" s="18" t="s">
        <v>183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76</v>
      </c>
      <c r="BK93" s="145">
        <f>ROUND(I93*H93,2)</f>
        <v>0</v>
      </c>
      <c r="BL93" s="18" t="s">
        <v>127</v>
      </c>
      <c r="BM93" s="144" t="s">
        <v>1078</v>
      </c>
    </row>
    <row r="94" spans="2:47" s="1" customFormat="1" ht="19.5">
      <c r="B94" s="33"/>
      <c r="D94" s="146" t="s">
        <v>191</v>
      </c>
      <c r="F94" s="147" t="s">
        <v>672</v>
      </c>
      <c r="I94" s="148"/>
      <c r="L94" s="33"/>
      <c r="M94" s="149"/>
      <c r="T94" s="54"/>
      <c r="AT94" s="18" t="s">
        <v>191</v>
      </c>
      <c r="AU94" s="18" t="s">
        <v>80</v>
      </c>
    </row>
    <row r="95" spans="2:47" s="1" customFormat="1" ht="12">
      <c r="B95" s="33"/>
      <c r="D95" s="150" t="s">
        <v>193</v>
      </c>
      <c r="F95" s="151" t="s">
        <v>673</v>
      </c>
      <c r="I95" s="148"/>
      <c r="L95" s="33"/>
      <c r="M95" s="149"/>
      <c r="T95" s="54"/>
      <c r="AT95" s="18" t="s">
        <v>193</v>
      </c>
      <c r="AU95" s="18" t="s">
        <v>80</v>
      </c>
    </row>
    <row r="96" spans="2:51" s="13" customFormat="1" ht="12">
      <c r="B96" s="159"/>
      <c r="D96" s="146" t="s">
        <v>197</v>
      </c>
      <c r="E96" s="160" t="s">
        <v>3</v>
      </c>
      <c r="F96" s="161" t="s">
        <v>1536</v>
      </c>
      <c r="H96" s="162">
        <v>1.8</v>
      </c>
      <c r="I96" s="163"/>
      <c r="L96" s="159"/>
      <c r="M96" s="164"/>
      <c r="T96" s="165"/>
      <c r="AT96" s="160" t="s">
        <v>197</v>
      </c>
      <c r="AU96" s="160" t="s">
        <v>80</v>
      </c>
      <c r="AV96" s="13" t="s">
        <v>80</v>
      </c>
      <c r="AW96" s="13" t="s">
        <v>31</v>
      </c>
      <c r="AX96" s="13" t="s">
        <v>76</v>
      </c>
      <c r="AY96" s="160" t="s">
        <v>183</v>
      </c>
    </row>
    <row r="97" spans="2:65" s="1" customFormat="1" ht="16.5" customHeight="1">
      <c r="B97" s="132"/>
      <c r="C97" s="133" t="s">
        <v>80</v>
      </c>
      <c r="D97" s="133" t="s">
        <v>185</v>
      </c>
      <c r="E97" s="134" t="s">
        <v>682</v>
      </c>
      <c r="F97" s="135" t="s">
        <v>683</v>
      </c>
      <c r="G97" s="136" t="s">
        <v>188</v>
      </c>
      <c r="H97" s="137">
        <v>6</v>
      </c>
      <c r="I97" s="138"/>
      <c r="J97" s="139">
        <f>ROUND(I97*H97,2)</f>
        <v>0</v>
      </c>
      <c r="K97" s="135" t="s">
        <v>189</v>
      </c>
      <c r="L97" s="33"/>
      <c r="M97" s="140" t="s">
        <v>3</v>
      </c>
      <c r="N97" s="141" t="s">
        <v>43</v>
      </c>
      <c r="P97" s="142">
        <f>O97*H97</f>
        <v>0</v>
      </c>
      <c r="Q97" s="142">
        <v>0.00084</v>
      </c>
      <c r="R97" s="142">
        <f>Q97*H97</f>
        <v>0.00504</v>
      </c>
      <c r="S97" s="142">
        <v>0</v>
      </c>
      <c r="T97" s="143">
        <f>S97*H97</f>
        <v>0</v>
      </c>
      <c r="AR97" s="144" t="s">
        <v>127</v>
      </c>
      <c r="AT97" s="144" t="s">
        <v>185</v>
      </c>
      <c r="AU97" s="144" t="s">
        <v>80</v>
      </c>
      <c r="AY97" s="18" t="s">
        <v>183</v>
      </c>
      <c r="BE97" s="145">
        <f>IF(N97="základní",J97,0)</f>
        <v>0</v>
      </c>
      <c r="BF97" s="145">
        <f>IF(N97="snížená",J97,0)</f>
        <v>0</v>
      </c>
      <c r="BG97" s="145">
        <f>IF(N97="zákl. přenesená",J97,0)</f>
        <v>0</v>
      </c>
      <c r="BH97" s="145">
        <f>IF(N97="sníž. přenesená",J97,0)</f>
        <v>0</v>
      </c>
      <c r="BI97" s="145">
        <f>IF(N97="nulová",J97,0)</f>
        <v>0</v>
      </c>
      <c r="BJ97" s="18" t="s">
        <v>76</v>
      </c>
      <c r="BK97" s="145">
        <f>ROUND(I97*H97,2)</f>
        <v>0</v>
      </c>
      <c r="BL97" s="18" t="s">
        <v>127</v>
      </c>
      <c r="BM97" s="144" t="s">
        <v>1080</v>
      </c>
    </row>
    <row r="98" spans="2:47" s="1" customFormat="1" ht="12">
      <c r="B98" s="33"/>
      <c r="D98" s="146" t="s">
        <v>191</v>
      </c>
      <c r="F98" s="147" t="s">
        <v>685</v>
      </c>
      <c r="I98" s="148"/>
      <c r="L98" s="33"/>
      <c r="M98" s="149"/>
      <c r="T98" s="54"/>
      <c r="AT98" s="18" t="s">
        <v>191</v>
      </c>
      <c r="AU98" s="18" t="s">
        <v>80</v>
      </c>
    </row>
    <row r="99" spans="2:47" s="1" customFormat="1" ht="12">
      <c r="B99" s="33"/>
      <c r="D99" s="150" t="s">
        <v>193</v>
      </c>
      <c r="F99" s="151" t="s">
        <v>686</v>
      </c>
      <c r="I99" s="148"/>
      <c r="L99" s="33"/>
      <c r="M99" s="149"/>
      <c r="T99" s="54"/>
      <c r="AT99" s="18" t="s">
        <v>193</v>
      </c>
      <c r="AU99" s="18" t="s">
        <v>80</v>
      </c>
    </row>
    <row r="100" spans="2:51" s="13" customFormat="1" ht="12">
      <c r="B100" s="159"/>
      <c r="D100" s="146" t="s">
        <v>197</v>
      </c>
      <c r="E100" s="160" t="s">
        <v>3</v>
      </c>
      <c r="F100" s="161" t="s">
        <v>1537</v>
      </c>
      <c r="H100" s="162">
        <v>6</v>
      </c>
      <c r="I100" s="163"/>
      <c r="L100" s="159"/>
      <c r="M100" s="164"/>
      <c r="T100" s="165"/>
      <c r="AT100" s="160" t="s">
        <v>197</v>
      </c>
      <c r="AU100" s="160" t="s">
        <v>80</v>
      </c>
      <c r="AV100" s="13" t="s">
        <v>80</v>
      </c>
      <c r="AW100" s="13" t="s">
        <v>31</v>
      </c>
      <c r="AX100" s="13" t="s">
        <v>76</v>
      </c>
      <c r="AY100" s="160" t="s">
        <v>183</v>
      </c>
    </row>
    <row r="101" spans="2:65" s="1" customFormat="1" ht="16.5" customHeight="1">
      <c r="B101" s="132"/>
      <c r="C101" s="133" t="s">
        <v>116</v>
      </c>
      <c r="D101" s="133" t="s">
        <v>185</v>
      </c>
      <c r="E101" s="134" t="s">
        <v>688</v>
      </c>
      <c r="F101" s="135" t="s">
        <v>689</v>
      </c>
      <c r="G101" s="136" t="s">
        <v>188</v>
      </c>
      <c r="H101" s="137">
        <v>6</v>
      </c>
      <c r="I101" s="138"/>
      <c r="J101" s="139">
        <f>ROUND(I101*H101,2)</f>
        <v>0</v>
      </c>
      <c r="K101" s="135" t="s">
        <v>189</v>
      </c>
      <c r="L101" s="33"/>
      <c r="M101" s="140" t="s">
        <v>3</v>
      </c>
      <c r="N101" s="141" t="s">
        <v>43</v>
      </c>
      <c r="P101" s="142">
        <f>O101*H101</f>
        <v>0</v>
      </c>
      <c r="Q101" s="142">
        <v>0</v>
      </c>
      <c r="R101" s="142">
        <f>Q101*H101</f>
        <v>0</v>
      </c>
      <c r="S101" s="142">
        <v>0</v>
      </c>
      <c r="T101" s="143">
        <f>S101*H101</f>
        <v>0</v>
      </c>
      <c r="AR101" s="144" t="s">
        <v>127</v>
      </c>
      <c r="AT101" s="144" t="s">
        <v>185</v>
      </c>
      <c r="AU101" s="144" t="s">
        <v>80</v>
      </c>
      <c r="AY101" s="18" t="s">
        <v>183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76</v>
      </c>
      <c r="BK101" s="145">
        <f>ROUND(I101*H101,2)</f>
        <v>0</v>
      </c>
      <c r="BL101" s="18" t="s">
        <v>127</v>
      </c>
      <c r="BM101" s="144" t="s">
        <v>1082</v>
      </c>
    </row>
    <row r="102" spans="2:47" s="1" customFormat="1" ht="19.5">
      <c r="B102" s="33"/>
      <c r="D102" s="146" t="s">
        <v>191</v>
      </c>
      <c r="F102" s="147" t="s">
        <v>691</v>
      </c>
      <c r="I102" s="148"/>
      <c r="L102" s="33"/>
      <c r="M102" s="149"/>
      <c r="T102" s="54"/>
      <c r="AT102" s="18" t="s">
        <v>191</v>
      </c>
      <c r="AU102" s="18" t="s">
        <v>80</v>
      </c>
    </row>
    <row r="103" spans="2:47" s="1" customFormat="1" ht="12">
      <c r="B103" s="33"/>
      <c r="D103" s="150" t="s">
        <v>193</v>
      </c>
      <c r="F103" s="151" t="s">
        <v>692</v>
      </c>
      <c r="I103" s="148"/>
      <c r="L103" s="33"/>
      <c r="M103" s="149"/>
      <c r="T103" s="54"/>
      <c r="AT103" s="18" t="s">
        <v>193</v>
      </c>
      <c r="AU103" s="18" t="s">
        <v>80</v>
      </c>
    </row>
    <row r="104" spans="2:65" s="1" customFormat="1" ht="21.75" customHeight="1">
      <c r="B104" s="132"/>
      <c r="C104" s="133" t="s">
        <v>127</v>
      </c>
      <c r="D104" s="133" t="s">
        <v>185</v>
      </c>
      <c r="E104" s="134" t="s">
        <v>280</v>
      </c>
      <c r="F104" s="135" t="s">
        <v>281</v>
      </c>
      <c r="G104" s="136" t="s">
        <v>273</v>
      </c>
      <c r="H104" s="137">
        <v>1.008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127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127</v>
      </c>
      <c r="BM104" s="144" t="s">
        <v>1083</v>
      </c>
    </row>
    <row r="105" spans="2:47" s="1" customFormat="1" ht="19.5">
      <c r="B105" s="33"/>
      <c r="D105" s="146" t="s">
        <v>191</v>
      </c>
      <c r="F105" s="147" t="s">
        <v>283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284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5" s="1" customFormat="1" ht="24.2" customHeight="1">
      <c r="B107" s="132"/>
      <c r="C107" s="133" t="s">
        <v>138</v>
      </c>
      <c r="D107" s="133" t="s">
        <v>185</v>
      </c>
      <c r="E107" s="134" t="s">
        <v>286</v>
      </c>
      <c r="F107" s="135" t="s">
        <v>287</v>
      </c>
      <c r="G107" s="136" t="s">
        <v>273</v>
      </c>
      <c r="H107" s="137">
        <v>5.04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127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127</v>
      </c>
      <c r="BM107" s="144" t="s">
        <v>1084</v>
      </c>
    </row>
    <row r="108" spans="2:47" s="1" customFormat="1" ht="19.5">
      <c r="B108" s="33"/>
      <c r="D108" s="146" t="s">
        <v>191</v>
      </c>
      <c r="F108" s="147" t="s">
        <v>289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290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51" s="13" customFormat="1" ht="12">
      <c r="B110" s="159"/>
      <c r="D110" s="146" t="s">
        <v>197</v>
      </c>
      <c r="F110" s="161" t="s">
        <v>1538</v>
      </c>
      <c r="H110" s="162">
        <v>5.04</v>
      </c>
      <c r="I110" s="163"/>
      <c r="L110" s="159"/>
      <c r="M110" s="164"/>
      <c r="T110" s="165"/>
      <c r="AT110" s="160" t="s">
        <v>197</v>
      </c>
      <c r="AU110" s="160" t="s">
        <v>80</v>
      </c>
      <c r="AV110" s="13" t="s">
        <v>80</v>
      </c>
      <c r="AW110" s="13" t="s">
        <v>4</v>
      </c>
      <c r="AX110" s="13" t="s">
        <v>76</v>
      </c>
      <c r="AY110" s="160" t="s">
        <v>183</v>
      </c>
    </row>
    <row r="111" spans="2:65" s="1" customFormat="1" ht="16.5" customHeight="1">
      <c r="B111" s="132"/>
      <c r="C111" s="133" t="s">
        <v>227</v>
      </c>
      <c r="D111" s="133" t="s">
        <v>185</v>
      </c>
      <c r="E111" s="134" t="s">
        <v>293</v>
      </c>
      <c r="F111" s="135" t="s">
        <v>294</v>
      </c>
      <c r="G111" s="136" t="s">
        <v>295</v>
      </c>
      <c r="H111" s="137">
        <v>1.814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127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127</v>
      </c>
      <c r="BM111" s="144" t="s">
        <v>1086</v>
      </c>
    </row>
    <row r="112" spans="2:47" s="1" customFormat="1" ht="19.5">
      <c r="B112" s="33"/>
      <c r="D112" s="146" t="s">
        <v>191</v>
      </c>
      <c r="F112" s="147" t="s">
        <v>297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298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51" s="13" customFormat="1" ht="12">
      <c r="B114" s="159"/>
      <c r="D114" s="146" t="s">
        <v>197</v>
      </c>
      <c r="F114" s="161" t="s">
        <v>1539</v>
      </c>
      <c r="H114" s="162">
        <v>1.814</v>
      </c>
      <c r="I114" s="163"/>
      <c r="L114" s="159"/>
      <c r="M114" s="164"/>
      <c r="T114" s="165"/>
      <c r="AT114" s="160" t="s">
        <v>197</v>
      </c>
      <c r="AU114" s="160" t="s">
        <v>80</v>
      </c>
      <c r="AV114" s="13" t="s">
        <v>80</v>
      </c>
      <c r="AW114" s="13" t="s">
        <v>4</v>
      </c>
      <c r="AX114" s="13" t="s">
        <v>76</v>
      </c>
      <c r="AY114" s="160" t="s">
        <v>183</v>
      </c>
    </row>
    <row r="115" spans="2:65" s="1" customFormat="1" ht="16.5" customHeight="1">
      <c r="B115" s="132"/>
      <c r="C115" s="133" t="s">
        <v>235</v>
      </c>
      <c r="D115" s="133" t="s">
        <v>185</v>
      </c>
      <c r="E115" s="134" t="s">
        <v>300</v>
      </c>
      <c r="F115" s="135" t="s">
        <v>301</v>
      </c>
      <c r="G115" s="136" t="s">
        <v>273</v>
      </c>
      <c r="H115" s="137">
        <v>1.008</v>
      </c>
      <c r="I115" s="138"/>
      <c r="J115" s="139">
        <f>ROUND(I115*H115,2)</f>
        <v>0</v>
      </c>
      <c r="K115" s="135" t="s">
        <v>189</v>
      </c>
      <c r="L115" s="33"/>
      <c r="M115" s="140" t="s">
        <v>3</v>
      </c>
      <c r="N115" s="141" t="s">
        <v>43</v>
      </c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44" t="s">
        <v>127</v>
      </c>
      <c r="AT115" s="144" t="s">
        <v>185</v>
      </c>
      <c r="AU115" s="144" t="s">
        <v>80</v>
      </c>
      <c r="AY115" s="18" t="s">
        <v>183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76</v>
      </c>
      <c r="BK115" s="145">
        <f>ROUND(I115*H115,2)</f>
        <v>0</v>
      </c>
      <c r="BL115" s="18" t="s">
        <v>127</v>
      </c>
      <c r="BM115" s="144" t="s">
        <v>1088</v>
      </c>
    </row>
    <row r="116" spans="2:47" s="1" customFormat="1" ht="12">
      <c r="B116" s="33"/>
      <c r="D116" s="146" t="s">
        <v>191</v>
      </c>
      <c r="F116" s="147" t="s">
        <v>303</v>
      </c>
      <c r="I116" s="148"/>
      <c r="L116" s="33"/>
      <c r="M116" s="149"/>
      <c r="T116" s="54"/>
      <c r="AT116" s="18" t="s">
        <v>191</v>
      </c>
      <c r="AU116" s="18" t="s">
        <v>80</v>
      </c>
    </row>
    <row r="117" spans="2:47" s="1" customFormat="1" ht="12">
      <c r="B117" s="33"/>
      <c r="D117" s="150" t="s">
        <v>193</v>
      </c>
      <c r="F117" s="151" t="s">
        <v>304</v>
      </c>
      <c r="I117" s="148"/>
      <c r="L117" s="33"/>
      <c r="M117" s="149"/>
      <c r="T117" s="54"/>
      <c r="AT117" s="18" t="s">
        <v>193</v>
      </c>
      <c r="AU117" s="18" t="s">
        <v>80</v>
      </c>
    </row>
    <row r="118" spans="2:51" s="13" customFormat="1" ht="12">
      <c r="B118" s="159"/>
      <c r="D118" s="146" t="s">
        <v>197</v>
      </c>
      <c r="E118" s="160" t="s">
        <v>3</v>
      </c>
      <c r="F118" s="161" t="s">
        <v>1540</v>
      </c>
      <c r="H118" s="162">
        <v>1.008</v>
      </c>
      <c r="I118" s="163"/>
      <c r="L118" s="159"/>
      <c r="M118" s="164"/>
      <c r="T118" s="165"/>
      <c r="AT118" s="160" t="s">
        <v>197</v>
      </c>
      <c r="AU118" s="160" t="s">
        <v>80</v>
      </c>
      <c r="AV118" s="13" t="s">
        <v>80</v>
      </c>
      <c r="AW118" s="13" t="s">
        <v>31</v>
      </c>
      <c r="AX118" s="13" t="s">
        <v>76</v>
      </c>
      <c r="AY118" s="160" t="s">
        <v>183</v>
      </c>
    </row>
    <row r="119" spans="2:65" s="1" customFormat="1" ht="16.5" customHeight="1">
      <c r="B119" s="132"/>
      <c r="C119" s="133" t="s">
        <v>245</v>
      </c>
      <c r="D119" s="133" t="s">
        <v>185</v>
      </c>
      <c r="E119" s="134" t="s">
        <v>700</v>
      </c>
      <c r="F119" s="135" t="s">
        <v>701</v>
      </c>
      <c r="G119" s="136" t="s">
        <v>273</v>
      </c>
      <c r="H119" s="137">
        <v>0.792</v>
      </c>
      <c r="I119" s="138"/>
      <c r="J119" s="139">
        <f>ROUND(I119*H119,2)</f>
        <v>0</v>
      </c>
      <c r="K119" s="135" t="s">
        <v>189</v>
      </c>
      <c r="L119" s="33"/>
      <c r="M119" s="140" t="s">
        <v>3</v>
      </c>
      <c r="N119" s="141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127</v>
      </c>
      <c r="AT119" s="144" t="s">
        <v>185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127</v>
      </c>
      <c r="BM119" s="144" t="s">
        <v>1090</v>
      </c>
    </row>
    <row r="120" spans="2:47" s="1" customFormat="1" ht="19.5">
      <c r="B120" s="33"/>
      <c r="D120" s="146" t="s">
        <v>191</v>
      </c>
      <c r="F120" s="147" t="s">
        <v>703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2">
      <c r="B121" s="33"/>
      <c r="D121" s="150" t="s">
        <v>193</v>
      </c>
      <c r="F121" s="151" t="s">
        <v>704</v>
      </c>
      <c r="I121" s="148"/>
      <c r="L121" s="33"/>
      <c r="M121" s="149"/>
      <c r="T121" s="54"/>
      <c r="AT121" s="18" t="s">
        <v>193</v>
      </c>
      <c r="AU121" s="18" t="s">
        <v>80</v>
      </c>
    </row>
    <row r="122" spans="2:51" s="13" customFormat="1" ht="12">
      <c r="B122" s="159"/>
      <c r="D122" s="146" t="s">
        <v>197</v>
      </c>
      <c r="E122" s="160" t="s">
        <v>3</v>
      </c>
      <c r="F122" s="161" t="s">
        <v>1541</v>
      </c>
      <c r="H122" s="162">
        <v>0.792</v>
      </c>
      <c r="I122" s="163"/>
      <c r="L122" s="159"/>
      <c r="M122" s="164"/>
      <c r="T122" s="165"/>
      <c r="AT122" s="160" t="s">
        <v>197</v>
      </c>
      <c r="AU122" s="160" t="s">
        <v>80</v>
      </c>
      <c r="AV122" s="13" t="s">
        <v>80</v>
      </c>
      <c r="AW122" s="13" t="s">
        <v>31</v>
      </c>
      <c r="AX122" s="13" t="s">
        <v>76</v>
      </c>
      <c r="AY122" s="160" t="s">
        <v>183</v>
      </c>
    </row>
    <row r="123" spans="2:65" s="1" customFormat="1" ht="16.5" customHeight="1">
      <c r="B123" s="132"/>
      <c r="C123" s="133" t="s">
        <v>254</v>
      </c>
      <c r="D123" s="133" t="s">
        <v>185</v>
      </c>
      <c r="E123" s="134" t="s">
        <v>706</v>
      </c>
      <c r="F123" s="135" t="s">
        <v>707</v>
      </c>
      <c r="G123" s="136" t="s">
        <v>273</v>
      </c>
      <c r="H123" s="137">
        <v>0.828</v>
      </c>
      <c r="I123" s="138"/>
      <c r="J123" s="139">
        <f>ROUND(I123*H123,2)</f>
        <v>0</v>
      </c>
      <c r="K123" s="135" t="s">
        <v>189</v>
      </c>
      <c r="L123" s="33"/>
      <c r="M123" s="140" t="s">
        <v>3</v>
      </c>
      <c r="N123" s="141" t="s">
        <v>43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127</v>
      </c>
      <c r="AT123" s="144" t="s">
        <v>185</v>
      </c>
      <c r="AU123" s="144" t="s">
        <v>80</v>
      </c>
      <c r="AY123" s="18" t="s">
        <v>183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76</v>
      </c>
      <c r="BK123" s="145">
        <f>ROUND(I123*H123,2)</f>
        <v>0</v>
      </c>
      <c r="BL123" s="18" t="s">
        <v>127</v>
      </c>
      <c r="BM123" s="144" t="s">
        <v>1092</v>
      </c>
    </row>
    <row r="124" spans="2:47" s="1" customFormat="1" ht="19.5">
      <c r="B124" s="33"/>
      <c r="D124" s="146" t="s">
        <v>191</v>
      </c>
      <c r="F124" s="147" t="s">
        <v>709</v>
      </c>
      <c r="I124" s="148"/>
      <c r="L124" s="33"/>
      <c r="M124" s="149"/>
      <c r="T124" s="54"/>
      <c r="AT124" s="18" t="s">
        <v>191</v>
      </c>
      <c r="AU124" s="18" t="s">
        <v>80</v>
      </c>
    </row>
    <row r="125" spans="2:47" s="1" customFormat="1" ht="12">
      <c r="B125" s="33"/>
      <c r="D125" s="150" t="s">
        <v>193</v>
      </c>
      <c r="F125" s="151" t="s">
        <v>710</v>
      </c>
      <c r="I125" s="148"/>
      <c r="L125" s="33"/>
      <c r="M125" s="149"/>
      <c r="T125" s="54"/>
      <c r="AT125" s="18" t="s">
        <v>193</v>
      </c>
      <c r="AU125" s="18" t="s">
        <v>80</v>
      </c>
    </row>
    <row r="126" spans="2:51" s="13" customFormat="1" ht="12">
      <c r="B126" s="159"/>
      <c r="D126" s="146" t="s">
        <v>197</v>
      </c>
      <c r="E126" s="160" t="s">
        <v>3</v>
      </c>
      <c r="F126" s="161" t="s">
        <v>1542</v>
      </c>
      <c r="H126" s="162">
        <v>0.828</v>
      </c>
      <c r="I126" s="163"/>
      <c r="L126" s="159"/>
      <c r="M126" s="164"/>
      <c r="T126" s="165"/>
      <c r="AT126" s="160" t="s">
        <v>197</v>
      </c>
      <c r="AU126" s="160" t="s">
        <v>80</v>
      </c>
      <c r="AV126" s="13" t="s">
        <v>80</v>
      </c>
      <c r="AW126" s="13" t="s">
        <v>31</v>
      </c>
      <c r="AX126" s="13" t="s">
        <v>76</v>
      </c>
      <c r="AY126" s="160" t="s">
        <v>183</v>
      </c>
    </row>
    <row r="127" spans="2:65" s="1" customFormat="1" ht="16.5" customHeight="1">
      <c r="B127" s="132"/>
      <c r="C127" s="173" t="s">
        <v>262</v>
      </c>
      <c r="D127" s="173" t="s">
        <v>312</v>
      </c>
      <c r="E127" s="174" t="s">
        <v>712</v>
      </c>
      <c r="F127" s="175" t="s">
        <v>713</v>
      </c>
      <c r="G127" s="176" t="s">
        <v>295</v>
      </c>
      <c r="H127" s="177">
        <v>1.656</v>
      </c>
      <c r="I127" s="178"/>
      <c r="J127" s="179">
        <f>ROUND(I127*H127,2)</f>
        <v>0</v>
      </c>
      <c r="K127" s="175" t="s">
        <v>189</v>
      </c>
      <c r="L127" s="180"/>
      <c r="M127" s="181" t="s">
        <v>3</v>
      </c>
      <c r="N127" s="182" t="s">
        <v>43</v>
      </c>
      <c r="P127" s="142">
        <f>O127*H127</f>
        <v>0</v>
      </c>
      <c r="Q127" s="142">
        <v>1</v>
      </c>
      <c r="R127" s="142">
        <f>Q127*H127</f>
        <v>1.656</v>
      </c>
      <c r="S127" s="142">
        <v>0</v>
      </c>
      <c r="T127" s="143">
        <f>S127*H127</f>
        <v>0</v>
      </c>
      <c r="AR127" s="144" t="s">
        <v>245</v>
      </c>
      <c r="AT127" s="144" t="s">
        <v>312</v>
      </c>
      <c r="AU127" s="144" t="s">
        <v>80</v>
      </c>
      <c r="AY127" s="18" t="s">
        <v>183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76</v>
      </c>
      <c r="BK127" s="145">
        <f>ROUND(I127*H127,2)</f>
        <v>0</v>
      </c>
      <c r="BL127" s="18" t="s">
        <v>127</v>
      </c>
      <c r="BM127" s="144" t="s">
        <v>1094</v>
      </c>
    </row>
    <row r="128" spans="2:47" s="1" customFormat="1" ht="12">
      <c r="B128" s="33"/>
      <c r="D128" s="146" t="s">
        <v>191</v>
      </c>
      <c r="F128" s="147" t="s">
        <v>713</v>
      </c>
      <c r="I128" s="148"/>
      <c r="L128" s="33"/>
      <c r="M128" s="149"/>
      <c r="T128" s="54"/>
      <c r="AT128" s="18" t="s">
        <v>191</v>
      </c>
      <c r="AU128" s="18" t="s">
        <v>80</v>
      </c>
    </row>
    <row r="129" spans="2:51" s="13" customFormat="1" ht="12">
      <c r="B129" s="159"/>
      <c r="D129" s="146" t="s">
        <v>197</v>
      </c>
      <c r="F129" s="161" t="s">
        <v>1543</v>
      </c>
      <c r="H129" s="162">
        <v>1.656</v>
      </c>
      <c r="I129" s="163"/>
      <c r="L129" s="159"/>
      <c r="M129" s="164"/>
      <c r="T129" s="165"/>
      <c r="AT129" s="160" t="s">
        <v>197</v>
      </c>
      <c r="AU129" s="160" t="s">
        <v>80</v>
      </c>
      <c r="AV129" s="13" t="s">
        <v>80</v>
      </c>
      <c r="AW129" s="13" t="s">
        <v>4</v>
      </c>
      <c r="AX129" s="13" t="s">
        <v>76</v>
      </c>
      <c r="AY129" s="160" t="s">
        <v>183</v>
      </c>
    </row>
    <row r="130" spans="2:63" s="11" customFormat="1" ht="22.9" customHeight="1">
      <c r="B130" s="120"/>
      <c r="D130" s="121" t="s">
        <v>71</v>
      </c>
      <c r="E130" s="130" t="s">
        <v>127</v>
      </c>
      <c r="F130" s="130" t="s">
        <v>716</v>
      </c>
      <c r="I130" s="123"/>
      <c r="J130" s="131">
        <f>BK130</f>
        <v>0</v>
      </c>
      <c r="L130" s="120"/>
      <c r="M130" s="125"/>
      <c r="P130" s="126">
        <f>SUM(P131:P134)</f>
        <v>0</v>
      </c>
      <c r="R130" s="126">
        <f>SUM(R131:R134)</f>
        <v>0.3403386</v>
      </c>
      <c r="T130" s="127">
        <f>SUM(T131:T134)</f>
        <v>0</v>
      </c>
      <c r="AR130" s="121" t="s">
        <v>76</v>
      </c>
      <c r="AT130" s="128" t="s">
        <v>71</v>
      </c>
      <c r="AU130" s="128" t="s">
        <v>76</v>
      </c>
      <c r="AY130" s="121" t="s">
        <v>183</v>
      </c>
      <c r="BK130" s="129">
        <f>SUM(BK131:BK134)</f>
        <v>0</v>
      </c>
    </row>
    <row r="131" spans="2:65" s="1" customFormat="1" ht="16.5" customHeight="1">
      <c r="B131" s="132"/>
      <c r="C131" s="133" t="s">
        <v>270</v>
      </c>
      <c r="D131" s="133" t="s">
        <v>185</v>
      </c>
      <c r="E131" s="134" t="s">
        <v>717</v>
      </c>
      <c r="F131" s="135" t="s">
        <v>718</v>
      </c>
      <c r="G131" s="136" t="s">
        <v>273</v>
      </c>
      <c r="H131" s="137">
        <v>0.18</v>
      </c>
      <c r="I131" s="138"/>
      <c r="J131" s="139">
        <f>ROUND(I131*H131,2)</f>
        <v>0</v>
      </c>
      <c r="K131" s="135" t="s">
        <v>189</v>
      </c>
      <c r="L131" s="33"/>
      <c r="M131" s="140" t="s">
        <v>3</v>
      </c>
      <c r="N131" s="141" t="s">
        <v>43</v>
      </c>
      <c r="P131" s="142">
        <f>O131*H131</f>
        <v>0</v>
      </c>
      <c r="Q131" s="142">
        <v>1.89077</v>
      </c>
      <c r="R131" s="142">
        <f>Q131*H131</f>
        <v>0.3403386</v>
      </c>
      <c r="S131" s="142">
        <v>0</v>
      </c>
      <c r="T131" s="143">
        <f>S131*H131</f>
        <v>0</v>
      </c>
      <c r="AR131" s="144" t="s">
        <v>127</v>
      </c>
      <c r="AT131" s="144" t="s">
        <v>185</v>
      </c>
      <c r="AU131" s="144" t="s">
        <v>80</v>
      </c>
      <c r="AY131" s="18" t="s">
        <v>183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8" t="s">
        <v>76</v>
      </c>
      <c r="BK131" s="145">
        <f>ROUND(I131*H131,2)</f>
        <v>0</v>
      </c>
      <c r="BL131" s="18" t="s">
        <v>127</v>
      </c>
      <c r="BM131" s="144" t="s">
        <v>1096</v>
      </c>
    </row>
    <row r="132" spans="2:47" s="1" customFormat="1" ht="12">
      <c r="B132" s="33"/>
      <c r="D132" s="146" t="s">
        <v>191</v>
      </c>
      <c r="F132" s="147" t="s">
        <v>720</v>
      </c>
      <c r="I132" s="148"/>
      <c r="L132" s="33"/>
      <c r="M132" s="149"/>
      <c r="T132" s="54"/>
      <c r="AT132" s="18" t="s">
        <v>191</v>
      </c>
      <c r="AU132" s="18" t="s">
        <v>80</v>
      </c>
    </row>
    <row r="133" spans="2:47" s="1" customFormat="1" ht="12">
      <c r="B133" s="33"/>
      <c r="D133" s="150" t="s">
        <v>193</v>
      </c>
      <c r="F133" s="151" t="s">
        <v>721</v>
      </c>
      <c r="I133" s="148"/>
      <c r="L133" s="33"/>
      <c r="M133" s="149"/>
      <c r="T133" s="54"/>
      <c r="AT133" s="18" t="s">
        <v>193</v>
      </c>
      <c r="AU133" s="18" t="s">
        <v>80</v>
      </c>
    </row>
    <row r="134" spans="2:51" s="13" customFormat="1" ht="12">
      <c r="B134" s="159"/>
      <c r="D134" s="146" t="s">
        <v>197</v>
      </c>
      <c r="E134" s="160" t="s">
        <v>3</v>
      </c>
      <c r="F134" s="161" t="s">
        <v>1544</v>
      </c>
      <c r="H134" s="162">
        <v>0.18</v>
      </c>
      <c r="I134" s="163"/>
      <c r="L134" s="159"/>
      <c r="M134" s="164"/>
      <c r="T134" s="165"/>
      <c r="AT134" s="160" t="s">
        <v>197</v>
      </c>
      <c r="AU134" s="160" t="s">
        <v>80</v>
      </c>
      <c r="AV134" s="13" t="s">
        <v>80</v>
      </c>
      <c r="AW134" s="13" t="s">
        <v>31</v>
      </c>
      <c r="AX134" s="13" t="s">
        <v>76</v>
      </c>
      <c r="AY134" s="160" t="s">
        <v>183</v>
      </c>
    </row>
    <row r="135" spans="2:63" s="11" customFormat="1" ht="22.9" customHeight="1">
      <c r="B135" s="120"/>
      <c r="D135" s="121" t="s">
        <v>71</v>
      </c>
      <c r="E135" s="130" t="s">
        <v>245</v>
      </c>
      <c r="F135" s="130" t="s">
        <v>745</v>
      </c>
      <c r="I135" s="123"/>
      <c r="J135" s="131">
        <f>BK135</f>
        <v>0</v>
      </c>
      <c r="L135" s="120"/>
      <c r="M135" s="125"/>
      <c r="P135" s="126">
        <f>SUM(P136:P165)</f>
        <v>0</v>
      </c>
      <c r="R135" s="126">
        <f>SUM(R136:R165)</f>
        <v>1.5194800000000002</v>
      </c>
      <c r="T135" s="127">
        <f>SUM(T136:T165)</f>
        <v>0</v>
      </c>
      <c r="AR135" s="121" t="s">
        <v>76</v>
      </c>
      <c r="AT135" s="128" t="s">
        <v>71</v>
      </c>
      <c r="AU135" s="128" t="s">
        <v>76</v>
      </c>
      <c r="AY135" s="121" t="s">
        <v>183</v>
      </c>
      <c r="BK135" s="129">
        <f>SUM(BK136:BK165)</f>
        <v>0</v>
      </c>
    </row>
    <row r="136" spans="2:65" s="1" customFormat="1" ht="16.5" customHeight="1">
      <c r="B136" s="132"/>
      <c r="C136" s="133" t="s">
        <v>279</v>
      </c>
      <c r="D136" s="133" t="s">
        <v>185</v>
      </c>
      <c r="E136" s="134" t="s">
        <v>746</v>
      </c>
      <c r="F136" s="135" t="s">
        <v>747</v>
      </c>
      <c r="G136" s="136" t="s">
        <v>248</v>
      </c>
      <c r="H136" s="137">
        <v>3</v>
      </c>
      <c r="I136" s="138"/>
      <c r="J136" s="139">
        <f>ROUND(I136*H136,2)</f>
        <v>0</v>
      </c>
      <c r="K136" s="135" t="s">
        <v>189</v>
      </c>
      <c r="L136" s="33"/>
      <c r="M136" s="140" t="s">
        <v>3</v>
      </c>
      <c r="N136" s="141" t="s">
        <v>43</v>
      </c>
      <c r="P136" s="142">
        <f>O136*H136</f>
        <v>0</v>
      </c>
      <c r="Q136" s="142">
        <v>0.00276</v>
      </c>
      <c r="R136" s="142">
        <f>Q136*H136</f>
        <v>0.00828</v>
      </c>
      <c r="S136" s="142">
        <v>0</v>
      </c>
      <c r="T136" s="143">
        <f>S136*H136</f>
        <v>0</v>
      </c>
      <c r="AR136" s="144" t="s">
        <v>127</v>
      </c>
      <c r="AT136" s="144" t="s">
        <v>185</v>
      </c>
      <c r="AU136" s="144" t="s">
        <v>80</v>
      </c>
      <c r="AY136" s="18" t="s">
        <v>183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8" t="s">
        <v>76</v>
      </c>
      <c r="BK136" s="145">
        <f>ROUND(I136*H136,2)</f>
        <v>0</v>
      </c>
      <c r="BL136" s="18" t="s">
        <v>127</v>
      </c>
      <c r="BM136" s="144" t="s">
        <v>1105</v>
      </c>
    </row>
    <row r="137" spans="2:47" s="1" customFormat="1" ht="19.5">
      <c r="B137" s="33"/>
      <c r="D137" s="146" t="s">
        <v>191</v>
      </c>
      <c r="F137" s="147" t="s">
        <v>749</v>
      </c>
      <c r="I137" s="148"/>
      <c r="L137" s="33"/>
      <c r="M137" s="149"/>
      <c r="T137" s="54"/>
      <c r="AT137" s="18" t="s">
        <v>191</v>
      </c>
      <c r="AU137" s="18" t="s">
        <v>80</v>
      </c>
    </row>
    <row r="138" spans="2:47" s="1" customFormat="1" ht="12">
      <c r="B138" s="33"/>
      <c r="D138" s="150" t="s">
        <v>193</v>
      </c>
      <c r="F138" s="151" t="s">
        <v>750</v>
      </c>
      <c r="I138" s="148"/>
      <c r="L138" s="33"/>
      <c r="M138" s="149"/>
      <c r="T138" s="54"/>
      <c r="AT138" s="18" t="s">
        <v>193</v>
      </c>
      <c r="AU138" s="18" t="s">
        <v>80</v>
      </c>
    </row>
    <row r="139" spans="2:65" s="1" customFormat="1" ht="16.5" customHeight="1">
      <c r="B139" s="132"/>
      <c r="C139" s="133" t="s">
        <v>285</v>
      </c>
      <c r="D139" s="133" t="s">
        <v>185</v>
      </c>
      <c r="E139" s="134" t="s">
        <v>751</v>
      </c>
      <c r="F139" s="135" t="s">
        <v>752</v>
      </c>
      <c r="G139" s="136" t="s">
        <v>248</v>
      </c>
      <c r="H139" s="137">
        <v>3</v>
      </c>
      <c r="I139" s="138"/>
      <c r="J139" s="139">
        <f>ROUND(I139*H139,2)</f>
        <v>0</v>
      </c>
      <c r="K139" s="135" t="s">
        <v>189</v>
      </c>
      <c r="L139" s="33"/>
      <c r="M139" s="140" t="s">
        <v>3</v>
      </c>
      <c r="N139" s="141" t="s">
        <v>43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127</v>
      </c>
      <c r="AT139" s="144" t="s">
        <v>185</v>
      </c>
      <c r="AU139" s="144" t="s">
        <v>80</v>
      </c>
      <c r="AY139" s="18" t="s">
        <v>183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76</v>
      </c>
      <c r="BK139" s="145">
        <f>ROUND(I139*H139,2)</f>
        <v>0</v>
      </c>
      <c r="BL139" s="18" t="s">
        <v>127</v>
      </c>
      <c r="BM139" s="144" t="s">
        <v>1106</v>
      </c>
    </row>
    <row r="140" spans="2:47" s="1" customFormat="1" ht="12">
      <c r="B140" s="33"/>
      <c r="D140" s="146" t="s">
        <v>191</v>
      </c>
      <c r="F140" s="147" t="s">
        <v>754</v>
      </c>
      <c r="I140" s="148"/>
      <c r="L140" s="33"/>
      <c r="M140" s="149"/>
      <c r="T140" s="54"/>
      <c r="AT140" s="18" t="s">
        <v>191</v>
      </c>
      <c r="AU140" s="18" t="s">
        <v>80</v>
      </c>
    </row>
    <row r="141" spans="2:47" s="1" customFormat="1" ht="12">
      <c r="B141" s="33"/>
      <c r="D141" s="150" t="s">
        <v>193</v>
      </c>
      <c r="F141" s="151" t="s">
        <v>755</v>
      </c>
      <c r="I141" s="148"/>
      <c r="L141" s="33"/>
      <c r="M141" s="149"/>
      <c r="T141" s="54"/>
      <c r="AT141" s="18" t="s">
        <v>193</v>
      </c>
      <c r="AU141" s="18" t="s">
        <v>80</v>
      </c>
    </row>
    <row r="142" spans="2:65" s="1" customFormat="1" ht="16.5" customHeight="1">
      <c r="B142" s="132"/>
      <c r="C142" s="133" t="s">
        <v>292</v>
      </c>
      <c r="D142" s="133" t="s">
        <v>185</v>
      </c>
      <c r="E142" s="134" t="s">
        <v>756</v>
      </c>
      <c r="F142" s="135" t="s">
        <v>757</v>
      </c>
      <c r="G142" s="136" t="s">
        <v>347</v>
      </c>
      <c r="H142" s="137">
        <v>2</v>
      </c>
      <c r="I142" s="138"/>
      <c r="J142" s="139">
        <f>ROUND(I142*H142,2)</f>
        <v>0</v>
      </c>
      <c r="K142" s="135" t="s">
        <v>189</v>
      </c>
      <c r="L142" s="33"/>
      <c r="M142" s="140" t="s">
        <v>3</v>
      </c>
      <c r="N142" s="141" t="s">
        <v>43</v>
      </c>
      <c r="P142" s="142">
        <f>O142*H142</f>
        <v>0</v>
      </c>
      <c r="Q142" s="142">
        <v>0.12422</v>
      </c>
      <c r="R142" s="142">
        <f>Q142*H142</f>
        <v>0.24844</v>
      </c>
      <c r="S142" s="142">
        <v>0</v>
      </c>
      <c r="T142" s="143">
        <f>S142*H142</f>
        <v>0</v>
      </c>
      <c r="AR142" s="144" t="s">
        <v>127</v>
      </c>
      <c r="AT142" s="144" t="s">
        <v>185</v>
      </c>
      <c r="AU142" s="144" t="s">
        <v>80</v>
      </c>
      <c r="AY142" s="18" t="s">
        <v>183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8" t="s">
        <v>76</v>
      </c>
      <c r="BK142" s="145">
        <f>ROUND(I142*H142,2)</f>
        <v>0</v>
      </c>
      <c r="BL142" s="18" t="s">
        <v>127</v>
      </c>
      <c r="BM142" s="144" t="s">
        <v>1545</v>
      </c>
    </row>
    <row r="143" spans="2:47" s="1" customFormat="1" ht="12">
      <c r="B143" s="33"/>
      <c r="D143" s="146" t="s">
        <v>191</v>
      </c>
      <c r="F143" s="147" t="s">
        <v>759</v>
      </c>
      <c r="I143" s="148"/>
      <c r="L143" s="33"/>
      <c r="M143" s="149"/>
      <c r="T143" s="54"/>
      <c r="AT143" s="18" t="s">
        <v>191</v>
      </c>
      <c r="AU143" s="18" t="s">
        <v>80</v>
      </c>
    </row>
    <row r="144" spans="2:47" s="1" customFormat="1" ht="12">
      <c r="B144" s="33"/>
      <c r="D144" s="150" t="s">
        <v>193</v>
      </c>
      <c r="F144" s="151" t="s">
        <v>760</v>
      </c>
      <c r="I144" s="148"/>
      <c r="L144" s="33"/>
      <c r="M144" s="149"/>
      <c r="T144" s="54"/>
      <c r="AT144" s="18" t="s">
        <v>193</v>
      </c>
      <c r="AU144" s="18" t="s">
        <v>80</v>
      </c>
    </row>
    <row r="145" spans="2:65" s="1" customFormat="1" ht="16.5" customHeight="1">
      <c r="B145" s="132"/>
      <c r="C145" s="173" t="s">
        <v>9</v>
      </c>
      <c r="D145" s="173" t="s">
        <v>312</v>
      </c>
      <c r="E145" s="174" t="s">
        <v>761</v>
      </c>
      <c r="F145" s="175" t="s">
        <v>762</v>
      </c>
      <c r="G145" s="176" t="s">
        <v>347</v>
      </c>
      <c r="H145" s="177">
        <v>2</v>
      </c>
      <c r="I145" s="178"/>
      <c r="J145" s="179">
        <f>ROUND(I145*H145,2)</f>
        <v>0</v>
      </c>
      <c r="K145" s="175" t="s">
        <v>189</v>
      </c>
      <c r="L145" s="180"/>
      <c r="M145" s="181" t="s">
        <v>3</v>
      </c>
      <c r="N145" s="182" t="s">
        <v>43</v>
      </c>
      <c r="P145" s="142">
        <f>O145*H145</f>
        <v>0</v>
      </c>
      <c r="Q145" s="142">
        <v>0.108</v>
      </c>
      <c r="R145" s="142">
        <f>Q145*H145</f>
        <v>0.216</v>
      </c>
      <c r="S145" s="142">
        <v>0</v>
      </c>
      <c r="T145" s="143">
        <f>S145*H145</f>
        <v>0</v>
      </c>
      <c r="AR145" s="144" t="s">
        <v>245</v>
      </c>
      <c r="AT145" s="144" t="s">
        <v>312</v>
      </c>
      <c r="AU145" s="144" t="s">
        <v>80</v>
      </c>
      <c r="AY145" s="18" t="s">
        <v>183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76</v>
      </c>
      <c r="BK145" s="145">
        <f>ROUND(I145*H145,2)</f>
        <v>0</v>
      </c>
      <c r="BL145" s="18" t="s">
        <v>127</v>
      </c>
      <c r="BM145" s="144" t="s">
        <v>1546</v>
      </c>
    </row>
    <row r="146" spans="2:47" s="1" customFormat="1" ht="12">
      <c r="B146" s="33"/>
      <c r="D146" s="146" t="s">
        <v>191</v>
      </c>
      <c r="F146" s="147" t="s">
        <v>762</v>
      </c>
      <c r="I146" s="148"/>
      <c r="L146" s="33"/>
      <c r="M146" s="149"/>
      <c r="T146" s="54"/>
      <c r="AT146" s="18" t="s">
        <v>191</v>
      </c>
      <c r="AU146" s="18" t="s">
        <v>80</v>
      </c>
    </row>
    <row r="147" spans="2:65" s="1" customFormat="1" ht="16.5" customHeight="1">
      <c r="B147" s="132"/>
      <c r="C147" s="133" t="s">
        <v>305</v>
      </c>
      <c r="D147" s="133" t="s">
        <v>185</v>
      </c>
      <c r="E147" s="134" t="s">
        <v>764</v>
      </c>
      <c r="F147" s="135" t="s">
        <v>765</v>
      </c>
      <c r="G147" s="136" t="s">
        <v>347</v>
      </c>
      <c r="H147" s="137">
        <v>2</v>
      </c>
      <c r="I147" s="138"/>
      <c r="J147" s="139">
        <f>ROUND(I147*H147,2)</f>
        <v>0</v>
      </c>
      <c r="K147" s="135" t="s">
        <v>189</v>
      </c>
      <c r="L147" s="33"/>
      <c r="M147" s="140" t="s">
        <v>3</v>
      </c>
      <c r="N147" s="141" t="s">
        <v>43</v>
      </c>
      <c r="P147" s="142">
        <f>O147*H147</f>
        <v>0</v>
      </c>
      <c r="Q147" s="142">
        <v>0.02972</v>
      </c>
      <c r="R147" s="142">
        <f>Q147*H147</f>
        <v>0.05944</v>
      </c>
      <c r="S147" s="142">
        <v>0</v>
      </c>
      <c r="T147" s="143">
        <f>S147*H147</f>
        <v>0</v>
      </c>
      <c r="AR147" s="144" t="s">
        <v>127</v>
      </c>
      <c r="AT147" s="144" t="s">
        <v>185</v>
      </c>
      <c r="AU147" s="144" t="s">
        <v>80</v>
      </c>
      <c r="AY147" s="18" t="s">
        <v>183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8" t="s">
        <v>76</v>
      </c>
      <c r="BK147" s="145">
        <f>ROUND(I147*H147,2)</f>
        <v>0</v>
      </c>
      <c r="BL147" s="18" t="s">
        <v>127</v>
      </c>
      <c r="BM147" s="144" t="s">
        <v>1547</v>
      </c>
    </row>
    <row r="148" spans="2:47" s="1" customFormat="1" ht="12">
      <c r="B148" s="33"/>
      <c r="D148" s="146" t="s">
        <v>191</v>
      </c>
      <c r="F148" s="147" t="s">
        <v>767</v>
      </c>
      <c r="I148" s="148"/>
      <c r="L148" s="33"/>
      <c r="M148" s="149"/>
      <c r="T148" s="54"/>
      <c r="AT148" s="18" t="s">
        <v>191</v>
      </c>
      <c r="AU148" s="18" t="s">
        <v>80</v>
      </c>
    </row>
    <row r="149" spans="2:47" s="1" customFormat="1" ht="12">
      <c r="B149" s="33"/>
      <c r="D149" s="150" t="s">
        <v>193</v>
      </c>
      <c r="F149" s="151" t="s">
        <v>768</v>
      </c>
      <c r="I149" s="148"/>
      <c r="L149" s="33"/>
      <c r="M149" s="149"/>
      <c r="T149" s="54"/>
      <c r="AT149" s="18" t="s">
        <v>193</v>
      </c>
      <c r="AU149" s="18" t="s">
        <v>80</v>
      </c>
    </row>
    <row r="150" spans="2:65" s="1" customFormat="1" ht="16.5" customHeight="1">
      <c r="B150" s="132"/>
      <c r="C150" s="173" t="s">
        <v>311</v>
      </c>
      <c r="D150" s="173" t="s">
        <v>312</v>
      </c>
      <c r="E150" s="174" t="s">
        <v>769</v>
      </c>
      <c r="F150" s="175" t="s">
        <v>770</v>
      </c>
      <c r="G150" s="176" t="s">
        <v>347</v>
      </c>
      <c r="H150" s="177">
        <v>2</v>
      </c>
      <c r="I150" s="178"/>
      <c r="J150" s="179">
        <f>ROUND(I150*H150,2)</f>
        <v>0</v>
      </c>
      <c r="K150" s="175" t="s">
        <v>189</v>
      </c>
      <c r="L150" s="180"/>
      <c r="M150" s="181" t="s">
        <v>3</v>
      </c>
      <c r="N150" s="182" t="s">
        <v>43</v>
      </c>
      <c r="P150" s="142">
        <f>O150*H150</f>
        <v>0</v>
      </c>
      <c r="Q150" s="142">
        <v>0.112</v>
      </c>
      <c r="R150" s="142">
        <f>Q150*H150</f>
        <v>0.224</v>
      </c>
      <c r="S150" s="142">
        <v>0</v>
      </c>
      <c r="T150" s="143">
        <f>S150*H150</f>
        <v>0</v>
      </c>
      <c r="AR150" s="144" t="s">
        <v>245</v>
      </c>
      <c r="AT150" s="144" t="s">
        <v>312</v>
      </c>
      <c r="AU150" s="144" t="s">
        <v>80</v>
      </c>
      <c r="AY150" s="18" t="s">
        <v>183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76</v>
      </c>
      <c r="BK150" s="145">
        <f>ROUND(I150*H150,2)</f>
        <v>0</v>
      </c>
      <c r="BL150" s="18" t="s">
        <v>127</v>
      </c>
      <c r="BM150" s="144" t="s">
        <v>1548</v>
      </c>
    </row>
    <row r="151" spans="2:47" s="1" customFormat="1" ht="12">
      <c r="B151" s="33"/>
      <c r="D151" s="146" t="s">
        <v>191</v>
      </c>
      <c r="F151" s="147" t="s">
        <v>770</v>
      </c>
      <c r="I151" s="148"/>
      <c r="L151" s="33"/>
      <c r="M151" s="149"/>
      <c r="T151" s="54"/>
      <c r="AT151" s="18" t="s">
        <v>191</v>
      </c>
      <c r="AU151" s="18" t="s">
        <v>80</v>
      </c>
    </row>
    <row r="152" spans="2:65" s="1" customFormat="1" ht="16.5" customHeight="1">
      <c r="B152" s="132"/>
      <c r="C152" s="133" t="s">
        <v>317</v>
      </c>
      <c r="D152" s="133" t="s">
        <v>185</v>
      </c>
      <c r="E152" s="134" t="s">
        <v>772</v>
      </c>
      <c r="F152" s="135" t="s">
        <v>773</v>
      </c>
      <c r="G152" s="136" t="s">
        <v>347</v>
      </c>
      <c r="H152" s="137">
        <v>2</v>
      </c>
      <c r="I152" s="138"/>
      <c r="J152" s="139">
        <f>ROUND(I152*H152,2)</f>
        <v>0</v>
      </c>
      <c r="K152" s="135" t="s">
        <v>189</v>
      </c>
      <c r="L152" s="33"/>
      <c r="M152" s="140" t="s">
        <v>3</v>
      </c>
      <c r="N152" s="141" t="s">
        <v>43</v>
      </c>
      <c r="P152" s="142">
        <f>O152*H152</f>
        <v>0</v>
      </c>
      <c r="Q152" s="142">
        <v>0.02972</v>
      </c>
      <c r="R152" s="142">
        <f>Q152*H152</f>
        <v>0.05944</v>
      </c>
      <c r="S152" s="142">
        <v>0</v>
      </c>
      <c r="T152" s="143">
        <f>S152*H152</f>
        <v>0</v>
      </c>
      <c r="AR152" s="144" t="s">
        <v>127</v>
      </c>
      <c r="AT152" s="144" t="s">
        <v>185</v>
      </c>
      <c r="AU152" s="144" t="s">
        <v>80</v>
      </c>
      <c r="AY152" s="18" t="s">
        <v>183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8" t="s">
        <v>76</v>
      </c>
      <c r="BK152" s="145">
        <f>ROUND(I152*H152,2)</f>
        <v>0</v>
      </c>
      <c r="BL152" s="18" t="s">
        <v>127</v>
      </c>
      <c r="BM152" s="144" t="s">
        <v>1549</v>
      </c>
    </row>
    <row r="153" spans="2:47" s="1" customFormat="1" ht="12">
      <c r="B153" s="33"/>
      <c r="D153" s="146" t="s">
        <v>191</v>
      </c>
      <c r="F153" s="147" t="s">
        <v>775</v>
      </c>
      <c r="I153" s="148"/>
      <c r="L153" s="33"/>
      <c r="M153" s="149"/>
      <c r="T153" s="54"/>
      <c r="AT153" s="18" t="s">
        <v>191</v>
      </c>
      <c r="AU153" s="18" t="s">
        <v>80</v>
      </c>
    </row>
    <row r="154" spans="2:47" s="1" customFormat="1" ht="12">
      <c r="B154" s="33"/>
      <c r="D154" s="150" t="s">
        <v>193</v>
      </c>
      <c r="F154" s="151" t="s">
        <v>776</v>
      </c>
      <c r="I154" s="148"/>
      <c r="L154" s="33"/>
      <c r="M154" s="149"/>
      <c r="T154" s="54"/>
      <c r="AT154" s="18" t="s">
        <v>193</v>
      </c>
      <c r="AU154" s="18" t="s">
        <v>80</v>
      </c>
    </row>
    <row r="155" spans="2:65" s="1" customFormat="1" ht="16.5" customHeight="1">
      <c r="B155" s="132"/>
      <c r="C155" s="173" t="s">
        <v>323</v>
      </c>
      <c r="D155" s="173" t="s">
        <v>312</v>
      </c>
      <c r="E155" s="174" t="s">
        <v>777</v>
      </c>
      <c r="F155" s="175" t="s">
        <v>778</v>
      </c>
      <c r="G155" s="176" t="s">
        <v>347</v>
      </c>
      <c r="H155" s="177">
        <v>2</v>
      </c>
      <c r="I155" s="178"/>
      <c r="J155" s="179">
        <f>ROUND(I155*H155,2)</f>
        <v>0</v>
      </c>
      <c r="K155" s="175" t="s">
        <v>189</v>
      </c>
      <c r="L155" s="180"/>
      <c r="M155" s="181" t="s">
        <v>3</v>
      </c>
      <c r="N155" s="182" t="s">
        <v>43</v>
      </c>
      <c r="P155" s="142">
        <f>O155*H155</f>
        <v>0</v>
      </c>
      <c r="Q155" s="142">
        <v>0.054</v>
      </c>
      <c r="R155" s="142">
        <f>Q155*H155</f>
        <v>0.108</v>
      </c>
      <c r="S155" s="142">
        <v>0</v>
      </c>
      <c r="T155" s="143">
        <f>S155*H155</f>
        <v>0</v>
      </c>
      <c r="AR155" s="144" t="s">
        <v>245</v>
      </c>
      <c r="AT155" s="144" t="s">
        <v>312</v>
      </c>
      <c r="AU155" s="144" t="s">
        <v>80</v>
      </c>
      <c r="AY155" s="18" t="s">
        <v>183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8" t="s">
        <v>76</v>
      </c>
      <c r="BK155" s="145">
        <f>ROUND(I155*H155,2)</f>
        <v>0</v>
      </c>
      <c r="BL155" s="18" t="s">
        <v>127</v>
      </c>
      <c r="BM155" s="144" t="s">
        <v>1550</v>
      </c>
    </row>
    <row r="156" spans="2:47" s="1" customFormat="1" ht="12">
      <c r="B156" s="33"/>
      <c r="D156" s="146" t="s">
        <v>191</v>
      </c>
      <c r="F156" s="147" t="s">
        <v>778</v>
      </c>
      <c r="I156" s="148"/>
      <c r="L156" s="33"/>
      <c r="M156" s="149"/>
      <c r="T156" s="54"/>
      <c r="AT156" s="18" t="s">
        <v>191</v>
      </c>
      <c r="AU156" s="18" t="s">
        <v>80</v>
      </c>
    </row>
    <row r="157" spans="2:65" s="1" customFormat="1" ht="16.5" customHeight="1">
      <c r="B157" s="132"/>
      <c r="C157" s="133" t="s">
        <v>329</v>
      </c>
      <c r="D157" s="133" t="s">
        <v>185</v>
      </c>
      <c r="E157" s="134" t="s">
        <v>780</v>
      </c>
      <c r="F157" s="135" t="s">
        <v>781</v>
      </c>
      <c r="G157" s="136" t="s">
        <v>347</v>
      </c>
      <c r="H157" s="137">
        <v>2</v>
      </c>
      <c r="I157" s="138"/>
      <c r="J157" s="139">
        <f>ROUND(I157*H157,2)</f>
        <v>0</v>
      </c>
      <c r="K157" s="135" t="s">
        <v>189</v>
      </c>
      <c r="L157" s="33"/>
      <c r="M157" s="140" t="s">
        <v>3</v>
      </c>
      <c r="N157" s="141" t="s">
        <v>43</v>
      </c>
      <c r="P157" s="142">
        <f>O157*H157</f>
        <v>0</v>
      </c>
      <c r="Q157" s="142">
        <v>0.21734</v>
      </c>
      <c r="R157" s="142">
        <f>Q157*H157</f>
        <v>0.43468</v>
      </c>
      <c r="S157" s="142">
        <v>0</v>
      </c>
      <c r="T157" s="143">
        <f>S157*H157</f>
        <v>0</v>
      </c>
      <c r="AR157" s="144" t="s">
        <v>127</v>
      </c>
      <c r="AT157" s="144" t="s">
        <v>185</v>
      </c>
      <c r="AU157" s="144" t="s">
        <v>80</v>
      </c>
      <c r="AY157" s="18" t="s">
        <v>183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8" t="s">
        <v>76</v>
      </c>
      <c r="BK157" s="145">
        <f>ROUND(I157*H157,2)</f>
        <v>0</v>
      </c>
      <c r="BL157" s="18" t="s">
        <v>127</v>
      </c>
      <c r="BM157" s="144" t="s">
        <v>1551</v>
      </c>
    </row>
    <row r="158" spans="2:47" s="1" customFormat="1" ht="12">
      <c r="B158" s="33"/>
      <c r="D158" s="146" t="s">
        <v>191</v>
      </c>
      <c r="F158" s="147" t="s">
        <v>781</v>
      </c>
      <c r="I158" s="148"/>
      <c r="L158" s="33"/>
      <c r="M158" s="149"/>
      <c r="T158" s="54"/>
      <c r="AT158" s="18" t="s">
        <v>191</v>
      </c>
      <c r="AU158" s="18" t="s">
        <v>80</v>
      </c>
    </row>
    <row r="159" spans="2:47" s="1" customFormat="1" ht="12">
      <c r="B159" s="33"/>
      <c r="D159" s="150" t="s">
        <v>193</v>
      </c>
      <c r="F159" s="151" t="s">
        <v>783</v>
      </c>
      <c r="I159" s="148"/>
      <c r="L159" s="33"/>
      <c r="M159" s="149"/>
      <c r="T159" s="54"/>
      <c r="AT159" s="18" t="s">
        <v>193</v>
      </c>
      <c r="AU159" s="18" t="s">
        <v>80</v>
      </c>
    </row>
    <row r="160" spans="2:65" s="1" customFormat="1" ht="16.5" customHeight="1">
      <c r="B160" s="132"/>
      <c r="C160" s="173" t="s">
        <v>8</v>
      </c>
      <c r="D160" s="173" t="s">
        <v>312</v>
      </c>
      <c r="E160" s="174" t="s">
        <v>784</v>
      </c>
      <c r="F160" s="175" t="s">
        <v>785</v>
      </c>
      <c r="G160" s="176" t="s">
        <v>347</v>
      </c>
      <c r="H160" s="177">
        <v>2</v>
      </c>
      <c r="I160" s="178"/>
      <c r="J160" s="179">
        <f>ROUND(I160*H160,2)</f>
        <v>0</v>
      </c>
      <c r="K160" s="175" t="s">
        <v>189</v>
      </c>
      <c r="L160" s="180"/>
      <c r="M160" s="181" t="s">
        <v>3</v>
      </c>
      <c r="N160" s="182" t="s">
        <v>43</v>
      </c>
      <c r="P160" s="142">
        <f>O160*H160</f>
        <v>0</v>
      </c>
      <c r="Q160" s="142">
        <v>0.027</v>
      </c>
      <c r="R160" s="142">
        <f>Q160*H160</f>
        <v>0.054</v>
      </c>
      <c r="S160" s="142">
        <v>0</v>
      </c>
      <c r="T160" s="143">
        <f>S160*H160</f>
        <v>0</v>
      </c>
      <c r="AR160" s="144" t="s">
        <v>245</v>
      </c>
      <c r="AT160" s="144" t="s">
        <v>312</v>
      </c>
      <c r="AU160" s="144" t="s">
        <v>80</v>
      </c>
      <c r="AY160" s="18" t="s">
        <v>183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8" t="s">
        <v>76</v>
      </c>
      <c r="BK160" s="145">
        <f>ROUND(I160*H160,2)</f>
        <v>0</v>
      </c>
      <c r="BL160" s="18" t="s">
        <v>127</v>
      </c>
      <c r="BM160" s="144" t="s">
        <v>1552</v>
      </c>
    </row>
    <row r="161" spans="2:47" s="1" customFormat="1" ht="12">
      <c r="B161" s="33"/>
      <c r="D161" s="146" t="s">
        <v>191</v>
      </c>
      <c r="F161" s="147" t="s">
        <v>785</v>
      </c>
      <c r="I161" s="148"/>
      <c r="L161" s="33"/>
      <c r="M161" s="149"/>
      <c r="T161" s="54"/>
      <c r="AT161" s="18" t="s">
        <v>191</v>
      </c>
      <c r="AU161" s="18" t="s">
        <v>80</v>
      </c>
    </row>
    <row r="162" spans="2:65" s="1" customFormat="1" ht="16.5" customHeight="1">
      <c r="B162" s="132"/>
      <c r="C162" s="173" t="s">
        <v>344</v>
      </c>
      <c r="D162" s="173" t="s">
        <v>312</v>
      </c>
      <c r="E162" s="174" t="s">
        <v>787</v>
      </c>
      <c r="F162" s="175" t="s">
        <v>788</v>
      </c>
      <c r="G162" s="176" t="s">
        <v>347</v>
      </c>
      <c r="H162" s="177">
        <v>2</v>
      </c>
      <c r="I162" s="178"/>
      <c r="J162" s="179">
        <f>ROUND(I162*H162,2)</f>
        <v>0</v>
      </c>
      <c r="K162" s="175" t="s">
        <v>189</v>
      </c>
      <c r="L162" s="180"/>
      <c r="M162" s="181" t="s">
        <v>3</v>
      </c>
      <c r="N162" s="182" t="s">
        <v>43</v>
      </c>
      <c r="P162" s="142">
        <f>O162*H162</f>
        <v>0</v>
      </c>
      <c r="Q162" s="142">
        <v>0.0506</v>
      </c>
      <c r="R162" s="142">
        <f>Q162*H162</f>
        <v>0.1012</v>
      </c>
      <c r="S162" s="142">
        <v>0</v>
      </c>
      <c r="T162" s="143">
        <f>S162*H162</f>
        <v>0</v>
      </c>
      <c r="AR162" s="144" t="s">
        <v>245</v>
      </c>
      <c r="AT162" s="144" t="s">
        <v>312</v>
      </c>
      <c r="AU162" s="144" t="s">
        <v>80</v>
      </c>
      <c r="AY162" s="18" t="s">
        <v>183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8" t="s">
        <v>76</v>
      </c>
      <c r="BK162" s="145">
        <f>ROUND(I162*H162,2)</f>
        <v>0</v>
      </c>
      <c r="BL162" s="18" t="s">
        <v>127</v>
      </c>
      <c r="BM162" s="144" t="s">
        <v>1553</v>
      </c>
    </row>
    <row r="163" spans="2:47" s="1" customFormat="1" ht="12">
      <c r="B163" s="33"/>
      <c r="D163" s="146" t="s">
        <v>191</v>
      </c>
      <c r="F163" s="147" t="s">
        <v>788</v>
      </c>
      <c r="I163" s="148"/>
      <c r="L163" s="33"/>
      <c r="M163" s="149"/>
      <c r="T163" s="54"/>
      <c r="AT163" s="18" t="s">
        <v>191</v>
      </c>
      <c r="AU163" s="18" t="s">
        <v>80</v>
      </c>
    </row>
    <row r="164" spans="2:65" s="1" customFormat="1" ht="16.5" customHeight="1">
      <c r="B164" s="132"/>
      <c r="C164" s="173" t="s">
        <v>352</v>
      </c>
      <c r="D164" s="173" t="s">
        <v>312</v>
      </c>
      <c r="E164" s="174" t="s">
        <v>790</v>
      </c>
      <c r="F164" s="175" t="s">
        <v>791</v>
      </c>
      <c r="G164" s="176" t="s">
        <v>347</v>
      </c>
      <c r="H164" s="177">
        <v>2</v>
      </c>
      <c r="I164" s="178"/>
      <c r="J164" s="179">
        <f>ROUND(I164*H164,2)</f>
        <v>0</v>
      </c>
      <c r="K164" s="175" t="s">
        <v>189</v>
      </c>
      <c r="L164" s="180"/>
      <c r="M164" s="181" t="s">
        <v>3</v>
      </c>
      <c r="N164" s="182" t="s">
        <v>43</v>
      </c>
      <c r="P164" s="142">
        <f>O164*H164</f>
        <v>0</v>
      </c>
      <c r="Q164" s="142">
        <v>0.003</v>
      </c>
      <c r="R164" s="142">
        <f>Q164*H164</f>
        <v>0.006</v>
      </c>
      <c r="S164" s="142">
        <v>0</v>
      </c>
      <c r="T164" s="143">
        <f>S164*H164</f>
        <v>0</v>
      </c>
      <c r="AR164" s="144" t="s">
        <v>245</v>
      </c>
      <c r="AT164" s="144" t="s">
        <v>312</v>
      </c>
      <c r="AU164" s="144" t="s">
        <v>80</v>
      </c>
      <c r="AY164" s="18" t="s">
        <v>183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8" t="s">
        <v>76</v>
      </c>
      <c r="BK164" s="145">
        <f>ROUND(I164*H164,2)</f>
        <v>0</v>
      </c>
      <c r="BL164" s="18" t="s">
        <v>127</v>
      </c>
      <c r="BM164" s="144" t="s">
        <v>1554</v>
      </c>
    </row>
    <row r="165" spans="2:47" s="1" customFormat="1" ht="12">
      <c r="B165" s="33"/>
      <c r="D165" s="146" t="s">
        <v>191</v>
      </c>
      <c r="F165" s="147" t="s">
        <v>791</v>
      </c>
      <c r="I165" s="148"/>
      <c r="L165" s="33"/>
      <c r="M165" s="149"/>
      <c r="T165" s="54"/>
      <c r="AT165" s="18" t="s">
        <v>191</v>
      </c>
      <c r="AU165" s="18" t="s">
        <v>80</v>
      </c>
    </row>
    <row r="166" spans="2:63" s="11" customFormat="1" ht="22.9" customHeight="1">
      <c r="B166" s="120"/>
      <c r="D166" s="121" t="s">
        <v>71</v>
      </c>
      <c r="E166" s="130" t="s">
        <v>560</v>
      </c>
      <c r="F166" s="130" t="s">
        <v>561</v>
      </c>
      <c r="I166" s="123"/>
      <c r="J166" s="131">
        <f>BK166</f>
        <v>0</v>
      </c>
      <c r="L166" s="120"/>
      <c r="M166" s="125"/>
      <c r="P166" s="126">
        <f>SUM(P167:P169)</f>
        <v>0</v>
      </c>
      <c r="R166" s="126">
        <f>SUM(R167:R169)</f>
        <v>0</v>
      </c>
      <c r="T166" s="127">
        <f>SUM(T167:T169)</f>
        <v>0</v>
      </c>
      <c r="AR166" s="121" t="s">
        <v>76</v>
      </c>
      <c r="AT166" s="128" t="s">
        <v>71</v>
      </c>
      <c r="AU166" s="128" t="s">
        <v>76</v>
      </c>
      <c r="AY166" s="121" t="s">
        <v>183</v>
      </c>
      <c r="BK166" s="129">
        <f>SUM(BK167:BK169)</f>
        <v>0</v>
      </c>
    </row>
    <row r="167" spans="2:65" s="1" customFormat="1" ht="16.5" customHeight="1">
      <c r="B167" s="132"/>
      <c r="C167" s="133" t="s">
        <v>359</v>
      </c>
      <c r="D167" s="133" t="s">
        <v>185</v>
      </c>
      <c r="E167" s="134" t="s">
        <v>818</v>
      </c>
      <c r="F167" s="135" t="s">
        <v>819</v>
      </c>
      <c r="G167" s="136" t="s">
        <v>295</v>
      </c>
      <c r="H167" s="137">
        <v>3.521</v>
      </c>
      <c r="I167" s="138"/>
      <c r="J167" s="139">
        <f>ROUND(I167*H167,2)</f>
        <v>0</v>
      </c>
      <c r="K167" s="135" t="s">
        <v>189</v>
      </c>
      <c r="L167" s="33"/>
      <c r="M167" s="140" t="s">
        <v>3</v>
      </c>
      <c r="N167" s="141" t="s">
        <v>43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127</v>
      </c>
      <c r="AT167" s="144" t="s">
        <v>185</v>
      </c>
      <c r="AU167" s="144" t="s">
        <v>80</v>
      </c>
      <c r="AY167" s="18" t="s">
        <v>183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8" t="s">
        <v>76</v>
      </c>
      <c r="BK167" s="145">
        <f>ROUND(I167*H167,2)</f>
        <v>0</v>
      </c>
      <c r="BL167" s="18" t="s">
        <v>127</v>
      </c>
      <c r="BM167" s="144" t="s">
        <v>1112</v>
      </c>
    </row>
    <row r="168" spans="2:47" s="1" customFormat="1" ht="19.5">
      <c r="B168" s="33"/>
      <c r="D168" s="146" t="s">
        <v>191</v>
      </c>
      <c r="F168" s="147" t="s">
        <v>821</v>
      </c>
      <c r="I168" s="148"/>
      <c r="L168" s="33"/>
      <c r="M168" s="149"/>
      <c r="T168" s="54"/>
      <c r="AT168" s="18" t="s">
        <v>191</v>
      </c>
      <c r="AU168" s="18" t="s">
        <v>80</v>
      </c>
    </row>
    <row r="169" spans="2:47" s="1" customFormat="1" ht="12">
      <c r="B169" s="33"/>
      <c r="D169" s="150" t="s">
        <v>193</v>
      </c>
      <c r="F169" s="151" t="s">
        <v>822</v>
      </c>
      <c r="I169" s="148"/>
      <c r="L169" s="33"/>
      <c r="M169" s="190"/>
      <c r="N169" s="191"/>
      <c r="O169" s="191"/>
      <c r="P169" s="191"/>
      <c r="Q169" s="191"/>
      <c r="R169" s="191"/>
      <c r="S169" s="191"/>
      <c r="T169" s="192"/>
      <c r="AT169" s="18" t="s">
        <v>193</v>
      </c>
      <c r="AU169" s="18" t="s">
        <v>80</v>
      </c>
    </row>
    <row r="170" spans="2:12" s="1" customFormat="1" ht="6.95" customHeight="1"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33"/>
    </row>
  </sheetData>
  <autoFilter ref="C89:K169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2/132254101"/>
    <hyperlink ref="F99" r:id="rId2" display="https://podminky.urs.cz/item/CS_URS_2022_02/151101101"/>
    <hyperlink ref="F103" r:id="rId3" display="https://podminky.urs.cz/item/CS_URS_2022_02/151101111"/>
    <hyperlink ref="F106" r:id="rId4" display="https://podminky.urs.cz/item/CS_URS_2022_02/162751117"/>
    <hyperlink ref="F109" r:id="rId5" display="https://podminky.urs.cz/item/CS_URS_2022_02/162751119"/>
    <hyperlink ref="F113" r:id="rId6" display="https://podminky.urs.cz/item/CS_URS_2022_02/171201231"/>
    <hyperlink ref="F117" r:id="rId7" display="https://podminky.urs.cz/item/CS_URS_2022_02/171251201"/>
    <hyperlink ref="F121" r:id="rId8" display="https://podminky.urs.cz/item/CS_URS_2022_02/174151101"/>
    <hyperlink ref="F125" r:id="rId9" display="https://podminky.urs.cz/item/CS_URS_2022_02/175151101"/>
    <hyperlink ref="F133" r:id="rId10" display="https://podminky.urs.cz/item/CS_URS_2022_02/451573111"/>
    <hyperlink ref="F138" r:id="rId11" display="https://podminky.urs.cz/item/CS_URS_2022_02/871315221"/>
    <hyperlink ref="F141" r:id="rId12" display="https://podminky.urs.cz/item/CS_URS_2022_02/892351111"/>
    <hyperlink ref="F144" r:id="rId13" display="https://podminky.urs.cz/item/CS_URS_2022_02/895941301"/>
    <hyperlink ref="F149" r:id="rId14" display="https://podminky.urs.cz/item/CS_URS_2022_02/895941314"/>
    <hyperlink ref="F154" r:id="rId15" display="https://podminky.urs.cz/item/CS_URS_2022_02/895941322"/>
    <hyperlink ref="F159" r:id="rId16" display="https://podminky.urs.cz/item/CS_URS_2022_02/899204112"/>
    <hyperlink ref="F169" r:id="rId17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148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1459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1555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ROUND((SUM(BE90:BE116)),2)</f>
        <v>0</v>
      </c>
      <c r="I35" s="94">
        <v>0.21</v>
      </c>
      <c r="J35" s="84">
        <f>ROUND(((SUM(BE90:BE116))*I35),2)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ROUND((SUM(BF90:BF116)),2)</f>
        <v>0</v>
      </c>
      <c r="I36" s="94">
        <v>0.15</v>
      </c>
      <c r="J36" s="84">
        <f>ROUND(((SUM(BF90:BF116))*I36),2)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ROUND((SUM(BG90:BG116)),2)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ROUND((SUM(BH90:BH116)),2)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ROUND((SUM(BI90:BI116)),2)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1459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VRN-5 - VRN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J90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977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978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979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9" customFormat="1" ht="19.9" customHeight="1">
      <c r="B67" s="108"/>
      <c r="D67" s="109" t="s">
        <v>980</v>
      </c>
      <c r="E67" s="110"/>
      <c r="F67" s="110"/>
      <c r="G67" s="110"/>
      <c r="H67" s="110"/>
      <c r="I67" s="110"/>
      <c r="J67" s="111">
        <f>J103</f>
        <v>0</v>
      </c>
      <c r="L67" s="108"/>
    </row>
    <row r="68" spans="2:12" s="9" customFormat="1" ht="19.9" customHeight="1">
      <c r="B68" s="108"/>
      <c r="D68" s="109" t="s">
        <v>981</v>
      </c>
      <c r="E68" s="110"/>
      <c r="F68" s="110"/>
      <c r="G68" s="110"/>
      <c r="H68" s="110"/>
      <c r="I68" s="110"/>
      <c r="J68" s="111">
        <f>J110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ht="12" customHeight="1">
      <c r="B79" s="21"/>
      <c r="C79" s="28" t="s">
        <v>153</v>
      </c>
      <c r="L79" s="21"/>
    </row>
    <row r="80" spans="2:12" s="1" customFormat="1" ht="16.5" customHeight="1">
      <c r="B80" s="33"/>
      <c r="E80" s="318" t="s">
        <v>1459</v>
      </c>
      <c r="F80" s="317"/>
      <c r="G80" s="317"/>
      <c r="H80" s="317"/>
      <c r="L80" s="33"/>
    </row>
    <row r="81" spans="2:12" s="1" customFormat="1" ht="12" customHeight="1">
      <c r="B81" s="33"/>
      <c r="C81" s="28" t="s">
        <v>155</v>
      </c>
      <c r="L81" s="33"/>
    </row>
    <row r="82" spans="2:12" s="1" customFormat="1" ht="16.5" customHeight="1">
      <c r="B82" s="33"/>
      <c r="E82" s="286" t="str">
        <f>E11</f>
        <v>VRN-5 - VRN</v>
      </c>
      <c r="F82" s="317"/>
      <c r="G82" s="317"/>
      <c r="H82" s="317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 xml:space="preserve"> </v>
      </c>
      <c r="I84" s="28" t="s">
        <v>23</v>
      </c>
      <c r="J84" s="50" t="str">
        <f>IF(J14="","",J14)</f>
        <v>7. 10. 2022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 xml:space="preserve"> </v>
      </c>
      <c r="I86" s="28" t="s">
        <v>30</v>
      </c>
      <c r="J86" s="31" t="str">
        <f>E23</f>
        <v xml:space="preserve"> </v>
      </c>
      <c r="L86" s="33"/>
    </row>
    <row r="87" spans="2:12" s="1" customFormat="1" ht="25.7" customHeight="1">
      <c r="B87" s="33"/>
      <c r="C87" s="28" t="s">
        <v>28</v>
      </c>
      <c r="F87" s="26" t="str">
        <f>IF(E20="","",E20)</f>
        <v>Vyplň údaj</v>
      </c>
      <c r="I87" s="28" t="s">
        <v>32</v>
      </c>
      <c r="J87" s="31" t="str">
        <f>E26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169</v>
      </c>
      <c r="D89" s="114" t="s">
        <v>57</v>
      </c>
      <c r="E89" s="114" t="s">
        <v>53</v>
      </c>
      <c r="F89" s="114" t="s">
        <v>54</v>
      </c>
      <c r="G89" s="114" t="s">
        <v>170</v>
      </c>
      <c r="H89" s="114" t="s">
        <v>171</v>
      </c>
      <c r="I89" s="114" t="s">
        <v>172</v>
      </c>
      <c r="J89" s="114" t="s">
        <v>159</v>
      </c>
      <c r="K89" s="115" t="s">
        <v>173</v>
      </c>
      <c r="L89" s="112"/>
      <c r="M89" s="57" t="s">
        <v>3</v>
      </c>
      <c r="N89" s="58" t="s">
        <v>42</v>
      </c>
      <c r="O89" s="58" t="s">
        <v>174</v>
      </c>
      <c r="P89" s="58" t="s">
        <v>175</v>
      </c>
      <c r="Q89" s="58" t="s">
        <v>176</v>
      </c>
      <c r="R89" s="58" t="s">
        <v>177</v>
      </c>
      <c r="S89" s="58" t="s">
        <v>178</v>
      </c>
      <c r="T89" s="59" t="s">
        <v>179</v>
      </c>
    </row>
    <row r="90" spans="2:63" s="1" customFormat="1" ht="22.9" customHeight="1">
      <c r="B90" s="33"/>
      <c r="C90" s="62" t="s">
        <v>180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0</v>
      </c>
      <c r="S90" s="51"/>
      <c r="T90" s="118">
        <f>T91</f>
        <v>0</v>
      </c>
      <c r="AT90" s="18" t="s">
        <v>71</v>
      </c>
      <c r="AU90" s="18" t="s">
        <v>160</v>
      </c>
      <c r="BK90" s="119">
        <f>BK91</f>
        <v>0</v>
      </c>
    </row>
    <row r="91" spans="2:63" s="11" customFormat="1" ht="25.9" customHeight="1">
      <c r="B91" s="120"/>
      <c r="D91" s="121" t="s">
        <v>71</v>
      </c>
      <c r="E91" s="122" t="s">
        <v>99</v>
      </c>
      <c r="F91" s="122" t="s">
        <v>982</v>
      </c>
      <c r="I91" s="123"/>
      <c r="J91" s="124">
        <f>BK91</f>
        <v>0</v>
      </c>
      <c r="L91" s="120"/>
      <c r="M91" s="125"/>
      <c r="P91" s="126">
        <f>P92+P99+P103+P110</f>
        <v>0</v>
      </c>
      <c r="R91" s="126">
        <f>R92+R99+R103+R110</f>
        <v>0</v>
      </c>
      <c r="T91" s="127">
        <f>T92+T99+T103+T110</f>
        <v>0</v>
      </c>
      <c r="AR91" s="121" t="s">
        <v>138</v>
      </c>
      <c r="AT91" s="128" t="s">
        <v>71</v>
      </c>
      <c r="AU91" s="128" t="s">
        <v>72</v>
      </c>
      <c r="AY91" s="121" t="s">
        <v>183</v>
      </c>
      <c r="BK91" s="129">
        <f>BK92+BK99+BK103+BK110</f>
        <v>0</v>
      </c>
    </row>
    <row r="92" spans="2:63" s="11" customFormat="1" ht="22.9" customHeight="1">
      <c r="B92" s="120"/>
      <c r="D92" s="121" t="s">
        <v>71</v>
      </c>
      <c r="E92" s="130" t="s">
        <v>983</v>
      </c>
      <c r="F92" s="130" t="s">
        <v>984</v>
      </c>
      <c r="I92" s="123"/>
      <c r="J92" s="131">
        <f>BK92</f>
        <v>0</v>
      </c>
      <c r="L92" s="120"/>
      <c r="M92" s="125"/>
      <c r="P92" s="126">
        <f>SUM(P93:P98)</f>
        <v>0</v>
      </c>
      <c r="R92" s="126">
        <f>SUM(R93:R98)</f>
        <v>0</v>
      </c>
      <c r="T92" s="127">
        <f>SUM(T93:T98)</f>
        <v>0</v>
      </c>
      <c r="AR92" s="121" t="s">
        <v>138</v>
      </c>
      <c r="AT92" s="128" t="s">
        <v>71</v>
      </c>
      <c r="AU92" s="128" t="s">
        <v>76</v>
      </c>
      <c r="AY92" s="121" t="s">
        <v>183</v>
      </c>
      <c r="BK92" s="129">
        <f>SUM(BK93:BK98)</f>
        <v>0</v>
      </c>
    </row>
    <row r="93" spans="2:65" s="1" customFormat="1" ht="16.5" customHeight="1">
      <c r="B93" s="132"/>
      <c r="C93" s="133" t="s">
        <v>76</v>
      </c>
      <c r="D93" s="133" t="s">
        <v>185</v>
      </c>
      <c r="E93" s="134" t="s">
        <v>985</v>
      </c>
      <c r="F93" s="135" t="s">
        <v>986</v>
      </c>
      <c r="G93" s="136" t="s">
        <v>558</v>
      </c>
      <c r="H93" s="137">
        <v>1</v>
      </c>
      <c r="I93" s="138"/>
      <c r="J93" s="139">
        <f>ROUND(I93*H93,2)</f>
        <v>0</v>
      </c>
      <c r="K93" s="135" t="s">
        <v>189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987</v>
      </c>
      <c r="AT93" s="144" t="s">
        <v>185</v>
      </c>
      <c r="AU93" s="144" t="s">
        <v>80</v>
      </c>
      <c r="AY93" s="18" t="s">
        <v>183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76</v>
      </c>
      <c r="BK93" s="145">
        <f>ROUND(I93*H93,2)</f>
        <v>0</v>
      </c>
      <c r="BL93" s="18" t="s">
        <v>987</v>
      </c>
      <c r="BM93" s="144" t="s">
        <v>988</v>
      </c>
    </row>
    <row r="94" spans="2:47" s="1" customFormat="1" ht="12">
      <c r="B94" s="33"/>
      <c r="D94" s="146" t="s">
        <v>191</v>
      </c>
      <c r="F94" s="147" t="s">
        <v>986</v>
      </c>
      <c r="I94" s="148"/>
      <c r="L94" s="33"/>
      <c r="M94" s="149"/>
      <c r="T94" s="54"/>
      <c r="AT94" s="18" t="s">
        <v>191</v>
      </c>
      <c r="AU94" s="18" t="s">
        <v>80</v>
      </c>
    </row>
    <row r="95" spans="2:47" s="1" customFormat="1" ht="12">
      <c r="B95" s="33"/>
      <c r="D95" s="150" t="s">
        <v>193</v>
      </c>
      <c r="F95" s="151" t="s">
        <v>989</v>
      </c>
      <c r="I95" s="148"/>
      <c r="L95" s="33"/>
      <c r="M95" s="149"/>
      <c r="T95" s="54"/>
      <c r="AT95" s="18" t="s">
        <v>193</v>
      </c>
      <c r="AU95" s="18" t="s">
        <v>80</v>
      </c>
    </row>
    <row r="96" spans="2:65" s="1" customFormat="1" ht="16.5" customHeight="1">
      <c r="B96" s="132"/>
      <c r="C96" s="133" t="s">
        <v>80</v>
      </c>
      <c r="D96" s="133" t="s">
        <v>185</v>
      </c>
      <c r="E96" s="134" t="s">
        <v>990</v>
      </c>
      <c r="F96" s="135" t="s">
        <v>991</v>
      </c>
      <c r="G96" s="136" t="s">
        <v>558</v>
      </c>
      <c r="H96" s="137">
        <v>1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987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987</v>
      </c>
      <c r="BM96" s="144" t="s">
        <v>992</v>
      </c>
    </row>
    <row r="97" spans="2:47" s="1" customFormat="1" ht="12">
      <c r="B97" s="33"/>
      <c r="D97" s="146" t="s">
        <v>191</v>
      </c>
      <c r="F97" s="147" t="s">
        <v>991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993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63" s="11" customFormat="1" ht="22.9" customHeight="1">
      <c r="B99" s="120"/>
      <c r="D99" s="121" t="s">
        <v>71</v>
      </c>
      <c r="E99" s="130" t="s">
        <v>994</v>
      </c>
      <c r="F99" s="130" t="s">
        <v>995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138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996</v>
      </c>
      <c r="F100" s="135" t="s">
        <v>995</v>
      </c>
      <c r="G100" s="136" t="s">
        <v>558</v>
      </c>
      <c r="H100" s="137">
        <v>1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987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987</v>
      </c>
      <c r="BM100" s="144" t="s">
        <v>997</v>
      </c>
    </row>
    <row r="101" spans="2:47" s="1" customFormat="1" ht="12">
      <c r="B101" s="33"/>
      <c r="D101" s="146" t="s">
        <v>191</v>
      </c>
      <c r="F101" s="147" t="s">
        <v>995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998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63" s="11" customFormat="1" ht="22.9" customHeight="1">
      <c r="B103" s="120"/>
      <c r="D103" s="121" t="s">
        <v>71</v>
      </c>
      <c r="E103" s="130" t="s">
        <v>999</v>
      </c>
      <c r="F103" s="130" t="s">
        <v>1000</v>
      </c>
      <c r="I103" s="123"/>
      <c r="J103" s="131">
        <f>BK103</f>
        <v>0</v>
      </c>
      <c r="L103" s="120"/>
      <c r="M103" s="125"/>
      <c r="P103" s="126">
        <f>SUM(P104:P109)</f>
        <v>0</v>
      </c>
      <c r="R103" s="126">
        <f>SUM(R104:R109)</f>
        <v>0</v>
      </c>
      <c r="T103" s="127">
        <f>SUM(T104:T109)</f>
        <v>0</v>
      </c>
      <c r="AR103" s="121" t="s">
        <v>138</v>
      </c>
      <c r="AT103" s="128" t="s">
        <v>71</v>
      </c>
      <c r="AU103" s="128" t="s">
        <v>76</v>
      </c>
      <c r="AY103" s="121" t="s">
        <v>183</v>
      </c>
      <c r="BK103" s="129">
        <f>SUM(BK104:BK109)</f>
        <v>0</v>
      </c>
    </row>
    <row r="104" spans="2:65" s="1" customFormat="1" ht="16.5" customHeight="1">
      <c r="B104" s="132"/>
      <c r="C104" s="133" t="s">
        <v>127</v>
      </c>
      <c r="D104" s="133" t="s">
        <v>185</v>
      </c>
      <c r="E104" s="134" t="s">
        <v>1001</v>
      </c>
      <c r="F104" s="135" t="s">
        <v>1002</v>
      </c>
      <c r="G104" s="136" t="s">
        <v>558</v>
      </c>
      <c r="H104" s="137">
        <v>1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987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987</v>
      </c>
      <c r="BM104" s="144" t="s">
        <v>1003</v>
      </c>
    </row>
    <row r="105" spans="2:47" s="1" customFormat="1" ht="12">
      <c r="B105" s="33"/>
      <c r="D105" s="146" t="s">
        <v>191</v>
      </c>
      <c r="F105" s="147" t="s">
        <v>1002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1004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5" s="1" customFormat="1" ht="16.5" customHeight="1">
      <c r="B107" s="132"/>
      <c r="C107" s="133" t="s">
        <v>138</v>
      </c>
      <c r="D107" s="133" t="s">
        <v>185</v>
      </c>
      <c r="E107" s="134" t="s">
        <v>1005</v>
      </c>
      <c r="F107" s="135" t="s">
        <v>1006</v>
      </c>
      <c r="G107" s="136" t="s">
        <v>347</v>
      </c>
      <c r="H107" s="137">
        <v>2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987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987</v>
      </c>
      <c r="BM107" s="144" t="s">
        <v>1007</v>
      </c>
    </row>
    <row r="108" spans="2:47" s="1" customFormat="1" ht="12">
      <c r="B108" s="33"/>
      <c r="D108" s="146" t="s">
        <v>191</v>
      </c>
      <c r="F108" s="147" t="s">
        <v>1006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1008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63" s="11" customFormat="1" ht="22.9" customHeight="1">
      <c r="B110" s="120"/>
      <c r="D110" s="121" t="s">
        <v>71</v>
      </c>
      <c r="E110" s="130" t="s">
        <v>1009</v>
      </c>
      <c r="F110" s="130" t="s">
        <v>1010</v>
      </c>
      <c r="I110" s="123"/>
      <c r="J110" s="131">
        <f>BK110</f>
        <v>0</v>
      </c>
      <c r="L110" s="120"/>
      <c r="M110" s="125"/>
      <c r="P110" s="126">
        <f>SUM(P111:P116)</f>
        <v>0</v>
      </c>
      <c r="R110" s="126">
        <f>SUM(R111:R116)</f>
        <v>0</v>
      </c>
      <c r="T110" s="127">
        <f>SUM(T111:T116)</f>
        <v>0</v>
      </c>
      <c r="AR110" s="121" t="s">
        <v>138</v>
      </c>
      <c r="AT110" s="128" t="s">
        <v>71</v>
      </c>
      <c r="AU110" s="128" t="s">
        <v>76</v>
      </c>
      <c r="AY110" s="121" t="s">
        <v>183</v>
      </c>
      <c r="BK110" s="129">
        <f>SUM(BK111:BK116)</f>
        <v>0</v>
      </c>
    </row>
    <row r="111" spans="2:65" s="1" customFormat="1" ht="16.5" customHeight="1">
      <c r="B111" s="132"/>
      <c r="C111" s="133" t="s">
        <v>227</v>
      </c>
      <c r="D111" s="133" t="s">
        <v>185</v>
      </c>
      <c r="E111" s="134" t="s">
        <v>1011</v>
      </c>
      <c r="F111" s="135" t="s">
        <v>1012</v>
      </c>
      <c r="G111" s="136" t="s">
        <v>558</v>
      </c>
      <c r="H111" s="137">
        <v>1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987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987</v>
      </c>
      <c r="BM111" s="144" t="s">
        <v>1013</v>
      </c>
    </row>
    <row r="112" spans="2:47" s="1" customFormat="1" ht="12">
      <c r="B112" s="33"/>
      <c r="D112" s="146" t="s">
        <v>191</v>
      </c>
      <c r="F112" s="147" t="s">
        <v>1012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1014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65" s="1" customFormat="1" ht="16.5" customHeight="1">
      <c r="B114" s="132"/>
      <c r="C114" s="133" t="s">
        <v>235</v>
      </c>
      <c r="D114" s="133" t="s">
        <v>185</v>
      </c>
      <c r="E114" s="134" t="s">
        <v>1015</v>
      </c>
      <c r="F114" s="135" t="s">
        <v>1016</v>
      </c>
      <c r="G114" s="136" t="s">
        <v>558</v>
      </c>
      <c r="H114" s="137">
        <v>1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987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987</v>
      </c>
      <c r="BM114" s="144" t="s">
        <v>1017</v>
      </c>
    </row>
    <row r="115" spans="2:47" s="1" customFormat="1" ht="12">
      <c r="B115" s="33"/>
      <c r="D115" s="146" t="s">
        <v>191</v>
      </c>
      <c r="F115" s="147" t="s">
        <v>1016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1018</v>
      </c>
      <c r="I116" s="148"/>
      <c r="L116" s="33"/>
      <c r="M116" s="190"/>
      <c r="N116" s="191"/>
      <c r="O116" s="191"/>
      <c r="P116" s="191"/>
      <c r="Q116" s="191"/>
      <c r="R116" s="191"/>
      <c r="S116" s="191"/>
      <c r="T116" s="192"/>
      <c r="AT116" s="18" t="s">
        <v>193</v>
      </c>
      <c r="AU116" s="18" t="s">
        <v>80</v>
      </c>
    </row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autoFilter ref="C89:K11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2/012002000"/>
    <hyperlink ref="F98" r:id="rId2" display="https://podminky.urs.cz/item/CS_URS_2022_02/013254000"/>
    <hyperlink ref="F102" r:id="rId3" display="https://podminky.urs.cz/item/CS_URS_2022_02/030001000"/>
    <hyperlink ref="F106" r:id="rId4" display="https://podminky.urs.cz/item/CS_URS_2022_02/042503000"/>
    <hyperlink ref="F109" r:id="rId5" display="https://podminky.urs.cz/item/CS_URS_2022_02/043154000"/>
    <hyperlink ref="F113" r:id="rId6" display="https://podminky.urs.cz/item/CS_URS_2022_02/072103001"/>
    <hyperlink ref="F116" r:id="rId7" display="https://podminky.urs.cz/item/CS_URS_2022_02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2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151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s="1" customFormat="1" ht="12" customHeight="1">
      <c r="B8" s="33"/>
      <c r="D8" s="28" t="s">
        <v>153</v>
      </c>
      <c r="L8" s="33"/>
    </row>
    <row r="9" spans="2:12" s="1" customFormat="1" ht="16.5" customHeight="1">
      <c r="B9" s="33"/>
      <c r="E9" s="286" t="s">
        <v>1556</v>
      </c>
      <c r="F9" s="317"/>
      <c r="G9" s="317"/>
      <c r="H9" s="31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1557</v>
      </c>
      <c r="I12" s="28" t="s">
        <v>23</v>
      </c>
      <c r="J12" s="50" t="str">
        <f>'Rekapitulace stavby'!AN8</f>
        <v>7. 10. 2022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27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28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0" t="str">
        <f>'Rekapitulace stavby'!E14</f>
        <v>Vyplň údaj</v>
      </c>
      <c r="F18" s="309"/>
      <c r="G18" s="309"/>
      <c r="H18" s="309"/>
      <c r="I18" s="28" t="s">
        <v>27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30</v>
      </c>
      <c r="I20" s="28" t="s">
        <v>26</v>
      </c>
      <c r="J20" s="26" t="str">
        <f>IF('Rekapitulace stavby'!AN16="","",'Rekapitulace stavby'!AN16)</f>
        <v/>
      </c>
      <c r="L20" s="33"/>
    </row>
    <row r="21" spans="2:12" s="1" customFormat="1" ht="18" customHeight="1">
      <c r="B21" s="33"/>
      <c r="E21" s="26" t="str">
        <f>IF('Rekapitulace stavby'!E17="","",'Rekapitulace stavby'!E17)</f>
        <v xml:space="preserve"> </v>
      </c>
      <c r="I21" s="28" t="s">
        <v>27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32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1558</v>
      </c>
      <c r="I24" s="28" t="s">
        <v>27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92"/>
      <c r="E27" s="313" t="s">
        <v>3</v>
      </c>
      <c r="F27" s="313"/>
      <c r="G27" s="313"/>
      <c r="H27" s="313"/>
      <c r="L27" s="92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3" t="s">
        <v>38</v>
      </c>
      <c r="J30" s="64">
        <f>ROUND(J88,2)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4">
        <f>ROUND((SUM(BE88:BE289)),2)</f>
        <v>0</v>
      </c>
      <c r="I33" s="94">
        <v>0.21</v>
      </c>
      <c r="J33" s="84">
        <f>ROUND(((SUM(BE88:BE289))*I33),2)</f>
        <v>0</v>
      </c>
      <c r="L33" s="33"/>
    </row>
    <row r="34" spans="2:12" s="1" customFormat="1" ht="14.45" customHeight="1">
      <c r="B34" s="33"/>
      <c r="E34" s="28" t="s">
        <v>44</v>
      </c>
      <c r="F34" s="84">
        <f>ROUND((SUM(BF88:BF289)),2)</f>
        <v>0</v>
      </c>
      <c r="I34" s="94">
        <v>0.15</v>
      </c>
      <c r="J34" s="84">
        <f>ROUND(((SUM(BF88:BF289))*I34),2)</f>
        <v>0</v>
      </c>
      <c r="L34" s="33"/>
    </row>
    <row r="35" spans="2:12" s="1" customFormat="1" ht="14.45" customHeight="1" hidden="1">
      <c r="B35" s="33"/>
      <c r="E35" s="28" t="s">
        <v>45</v>
      </c>
      <c r="F35" s="84">
        <f>ROUND((SUM(BG88:BG289)),2)</f>
        <v>0</v>
      </c>
      <c r="I35" s="94">
        <v>0.21</v>
      </c>
      <c r="J35" s="84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4">
        <f>ROUND((SUM(BH88:BH289)),2)</f>
        <v>0</v>
      </c>
      <c r="I36" s="94">
        <v>0.15</v>
      </c>
      <c r="J36" s="84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4">
        <f>ROUND((SUM(BI88:BI289)),2)</f>
        <v>0</v>
      </c>
      <c r="I37" s="94">
        <v>0</v>
      </c>
      <c r="J37" s="84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5"/>
      <c r="D39" s="96" t="s">
        <v>48</v>
      </c>
      <c r="E39" s="55"/>
      <c r="F39" s="55"/>
      <c r="G39" s="97" t="s">
        <v>49</v>
      </c>
      <c r="H39" s="98" t="s">
        <v>50</v>
      </c>
      <c r="I39" s="55"/>
      <c r="J39" s="99">
        <f>SUM(J30:J37)</f>
        <v>0</v>
      </c>
      <c r="K39" s="100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157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18" t="str">
        <f>E7</f>
        <v>Vybudování a rekonstrukce chodníku v ul. Žižkova, Česká Kamenice</v>
      </c>
      <c r="F48" s="319"/>
      <c r="G48" s="319"/>
      <c r="H48" s="319"/>
      <c r="L48" s="33"/>
    </row>
    <row r="49" spans="2:12" s="1" customFormat="1" ht="12" customHeight="1">
      <c r="B49" s="33"/>
      <c r="C49" s="28" t="s">
        <v>153</v>
      </c>
      <c r="L49" s="33"/>
    </row>
    <row r="50" spans="2:12" s="1" customFormat="1" ht="16.5" customHeight="1">
      <c r="B50" s="33"/>
      <c r="E50" s="286" t="str">
        <f>E9</f>
        <v>SO 401 - Veřejné osvětlení přechodů pro chodce</v>
      </c>
      <c r="F50" s="317"/>
      <c r="G50" s="317"/>
      <c r="H50" s="317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Česká Kamenice</v>
      </c>
      <c r="I52" s="28" t="s">
        <v>23</v>
      </c>
      <c r="J52" s="50" t="str">
        <f>IF(J12="","",J12)</f>
        <v>7. 10. 2022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 xml:space="preserve"> </v>
      </c>
      <c r="I54" s="28" t="s">
        <v>30</v>
      </c>
      <c r="J54" s="31" t="str">
        <f>E21</f>
        <v xml:space="preserve"> </v>
      </c>
      <c r="L54" s="33"/>
    </row>
    <row r="55" spans="2:12" s="1" customFormat="1" ht="15.2" customHeight="1">
      <c r="B55" s="33"/>
      <c r="C55" s="28" t="s">
        <v>28</v>
      </c>
      <c r="F55" s="26" t="str">
        <f>IF(E18="","",E18)</f>
        <v>Vyplň údaj</v>
      </c>
      <c r="I55" s="28" t="s">
        <v>32</v>
      </c>
      <c r="J55" s="31" t="str">
        <f>E24</f>
        <v>Ing. Ivan Menhard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101" t="s">
        <v>158</v>
      </c>
      <c r="D57" s="95"/>
      <c r="E57" s="95"/>
      <c r="F57" s="95"/>
      <c r="G57" s="95"/>
      <c r="H57" s="95"/>
      <c r="I57" s="95"/>
      <c r="J57" s="102" t="s">
        <v>159</v>
      </c>
      <c r="K57" s="95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3" t="s">
        <v>70</v>
      </c>
      <c r="J59" s="64">
        <f>J88</f>
        <v>0</v>
      </c>
      <c r="L59" s="33"/>
      <c r="AU59" s="18" t="s">
        <v>160</v>
      </c>
    </row>
    <row r="60" spans="2:12" s="8" customFormat="1" ht="24.95" customHeight="1">
      <c r="B60" s="104"/>
      <c r="D60" s="105" t="s">
        <v>825</v>
      </c>
      <c r="E60" s="106"/>
      <c r="F60" s="106"/>
      <c r="G60" s="106"/>
      <c r="H60" s="106"/>
      <c r="I60" s="106"/>
      <c r="J60" s="107">
        <f>J89</f>
        <v>0</v>
      </c>
      <c r="L60" s="104"/>
    </row>
    <row r="61" spans="2:12" s="9" customFormat="1" ht="19.9" customHeight="1">
      <c r="B61" s="108"/>
      <c r="D61" s="109" t="s">
        <v>1559</v>
      </c>
      <c r="E61" s="110"/>
      <c r="F61" s="110"/>
      <c r="G61" s="110"/>
      <c r="H61" s="110"/>
      <c r="I61" s="110"/>
      <c r="J61" s="111">
        <f>J90</f>
        <v>0</v>
      </c>
      <c r="L61" s="108"/>
    </row>
    <row r="62" spans="2:12" s="8" customFormat="1" ht="24.95" customHeight="1">
      <c r="B62" s="104"/>
      <c r="D62" s="105" t="s">
        <v>1560</v>
      </c>
      <c r="E62" s="106"/>
      <c r="F62" s="106"/>
      <c r="G62" s="106"/>
      <c r="H62" s="106"/>
      <c r="I62" s="106"/>
      <c r="J62" s="107">
        <f>J148</f>
        <v>0</v>
      </c>
      <c r="L62" s="104"/>
    </row>
    <row r="63" spans="2:12" s="9" customFormat="1" ht="19.9" customHeight="1">
      <c r="B63" s="108"/>
      <c r="D63" s="109" t="s">
        <v>1561</v>
      </c>
      <c r="E63" s="110"/>
      <c r="F63" s="110"/>
      <c r="G63" s="110"/>
      <c r="H63" s="110"/>
      <c r="I63" s="110"/>
      <c r="J63" s="111">
        <f>J149</f>
        <v>0</v>
      </c>
      <c r="L63" s="108"/>
    </row>
    <row r="64" spans="2:12" s="9" customFormat="1" ht="19.9" customHeight="1">
      <c r="B64" s="108"/>
      <c r="D64" s="109" t="s">
        <v>1562</v>
      </c>
      <c r="E64" s="110"/>
      <c r="F64" s="110"/>
      <c r="G64" s="110"/>
      <c r="H64" s="110"/>
      <c r="I64" s="110"/>
      <c r="J64" s="111">
        <f>J176</f>
        <v>0</v>
      </c>
      <c r="L64" s="108"/>
    </row>
    <row r="65" spans="2:12" s="8" customFormat="1" ht="24.95" customHeight="1">
      <c r="B65" s="104"/>
      <c r="D65" s="105" t="s">
        <v>828</v>
      </c>
      <c r="E65" s="106"/>
      <c r="F65" s="106"/>
      <c r="G65" s="106"/>
      <c r="H65" s="106"/>
      <c r="I65" s="106"/>
      <c r="J65" s="107">
        <f>J256</f>
        <v>0</v>
      </c>
      <c r="L65" s="104"/>
    </row>
    <row r="66" spans="2:12" s="8" customFormat="1" ht="24.95" customHeight="1">
      <c r="B66" s="104"/>
      <c r="D66" s="105" t="s">
        <v>977</v>
      </c>
      <c r="E66" s="106"/>
      <c r="F66" s="106"/>
      <c r="G66" s="106"/>
      <c r="H66" s="106"/>
      <c r="I66" s="106"/>
      <c r="J66" s="107">
        <f>J269</f>
        <v>0</v>
      </c>
      <c r="L66" s="104"/>
    </row>
    <row r="67" spans="2:12" s="9" customFormat="1" ht="19.9" customHeight="1">
      <c r="B67" s="108"/>
      <c r="D67" s="109" t="s">
        <v>978</v>
      </c>
      <c r="E67" s="110"/>
      <c r="F67" s="110"/>
      <c r="G67" s="110"/>
      <c r="H67" s="110"/>
      <c r="I67" s="110"/>
      <c r="J67" s="111">
        <f>J270</f>
        <v>0</v>
      </c>
      <c r="L67" s="108"/>
    </row>
    <row r="68" spans="2:12" s="9" customFormat="1" ht="19.9" customHeight="1">
      <c r="B68" s="108"/>
      <c r="D68" s="109" t="s">
        <v>981</v>
      </c>
      <c r="E68" s="110"/>
      <c r="F68" s="110"/>
      <c r="G68" s="110"/>
      <c r="H68" s="110"/>
      <c r="I68" s="110"/>
      <c r="J68" s="111">
        <f>J280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s="1" customFormat="1" ht="12" customHeight="1">
      <c r="B79" s="33"/>
      <c r="C79" s="28" t="s">
        <v>153</v>
      </c>
      <c r="L79" s="33"/>
    </row>
    <row r="80" spans="2:12" s="1" customFormat="1" ht="16.5" customHeight="1">
      <c r="B80" s="33"/>
      <c r="E80" s="286" t="str">
        <f>E9</f>
        <v>SO 401 - Veřejné osvětlení přechodů pro chodce</v>
      </c>
      <c r="F80" s="317"/>
      <c r="G80" s="317"/>
      <c r="H80" s="317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F12</f>
        <v>Česká Kamenice</v>
      </c>
      <c r="I82" s="28" t="s">
        <v>23</v>
      </c>
      <c r="J82" s="50" t="str">
        <f>IF(J12="","",J12)</f>
        <v>7. 10. 2022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E15</f>
        <v xml:space="preserve"> </v>
      </c>
      <c r="I84" s="28" t="s">
        <v>30</v>
      </c>
      <c r="J84" s="31" t="str">
        <f>E21</f>
        <v xml:space="preserve"> </v>
      </c>
      <c r="L84" s="33"/>
    </row>
    <row r="85" spans="2:12" s="1" customFormat="1" ht="15.2" customHeight="1">
      <c r="B85" s="33"/>
      <c r="C85" s="28" t="s">
        <v>28</v>
      </c>
      <c r="F85" s="26" t="str">
        <f>IF(E18="","",E18)</f>
        <v>Vyplň údaj</v>
      </c>
      <c r="I85" s="28" t="s">
        <v>32</v>
      </c>
      <c r="J85" s="31" t="str">
        <f>E24</f>
        <v>Ing. Ivan Menhard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12"/>
      <c r="C87" s="113" t="s">
        <v>169</v>
      </c>
      <c r="D87" s="114" t="s">
        <v>57</v>
      </c>
      <c r="E87" s="114" t="s">
        <v>53</v>
      </c>
      <c r="F87" s="114" t="s">
        <v>54</v>
      </c>
      <c r="G87" s="114" t="s">
        <v>170</v>
      </c>
      <c r="H87" s="114" t="s">
        <v>171</v>
      </c>
      <c r="I87" s="114" t="s">
        <v>172</v>
      </c>
      <c r="J87" s="114" t="s">
        <v>159</v>
      </c>
      <c r="K87" s="115" t="s">
        <v>173</v>
      </c>
      <c r="L87" s="112"/>
      <c r="M87" s="57" t="s">
        <v>3</v>
      </c>
      <c r="N87" s="58" t="s">
        <v>42</v>
      </c>
      <c r="O87" s="58" t="s">
        <v>174</v>
      </c>
      <c r="P87" s="58" t="s">
        <v>175</v>
      </c>
      <c r="Q87" s="58" t="s">
        <v>176</v>
      </c>
      <c r="R87" s="58" t="s">
        <v>177</v>
      </c>
      <c r="S87" s="58" t="s">
        <v>178</v>
      </c>
      <c r="T87" s="59" t="s">
        <v>179</v>
      </c>
    </row>
    <row r="88" spans="2:63" s="1" customFormat="1" ht="22.9" customHeight="1">
      <c r="B88" s="33"/>
      <c r="C88" s="62" t="s">
        <v>180</v>
      </c>
      <c r="J88" s="116">
        <f>BK88</f>
        <v>0</v>
      </c>
      <c r="L88" s="33"/>
      <c r="M88" s="60"/>
      <c r="N88" s="51"/>
      <c r="O88" s="51"/>
      <c r="P88" s="117">
        <f>P89+P148+P256+P269</f>
        <v>0</v>
      </c>
      <c r="Q88" s="51"/>
      <c r="R88" s="117">
        <f>R89+R148+R256+R269</f>
        <v>3.3261720000000006</v>
      </c>
      <c r="S88" s="51"/>
      <c r="T88" s="118">
        <f>T89+T148+T256+T269</f>
        <v>4.2</v>
      </c>
      <c r="AT88" s="18" t="s">
        <v>71</v>
      </c>
      <c r="AU88" s="18" t="s">
        <v>160</v>
      </c>
      <c r="BK88" s="119">
        <f>BK89+BK148+BK256+BK269</f>
        <v>0</v>
      </c>
    </row>
    <row r="89" spans="2:63" s="11" customFormat="1" ht="25.9" customHeight="1">
      <c r="B89" s="120"/>
      <c r="D89" s="121" t="s">
        <v>71</v>
      </c>
      <c r="E89" s="122" t="s">
        <v>934</v>
      </c>
      <c r="F89" s="122" t="s">
        <v>935</v>
      </c>
      <c r="I89" s="123"/>
      <c r="J89" s="124">
        <f>BK89</f>
        <v>0</v>
      </c>
      <c r="L89" s="120"/>
      <c r="M89" s="125"/>
      <c r="P89" s="126">
        <f>P90</f>
        <v>0</v>
      </c>
      <c r="R89" s="126">
        <f>R90</f>
        <v>0.17145800000000003</v>
      </c>
      <c r="T89" s="127">
        <f>T90</f>
        <v>0</v>
      </c>
      <c r="AR89" s="121" t="s">
        <v>80</v>
      </c>
      <c r="AT89" s="128" t="s">
        <v>71</v>
      </c>
      <c r="AU89" s="128" t="s">
        <v>72</v>
      </c>
      <c r="AY89" s="121" t="s">
        <v>183</v>
      </c>
      <c r="BK89" s="129">
        <f>BK90</f>
        <v>0</v>
      </c>
    </row>
    <row r="90" spans="2:63" s="11" customFormat="1" ht="22.9" customHeight="1">
      <c r="B90" s="120"/>
      <c r="D90" s="121" t="s">
        <v>71</v>
      </c>
      <c r="E90" s="130" t="s">
        <v>1563</v>
      </c>
      <c r="F90" s="130" t="s">
        <v>1564</v>
      </c>
      <c r="I90" s="123"/>
      <c r="J90" s="131">
        <f>BK90</f>
        <v>0</v>
      </c>
      <c r="L90" s="120"/>
      <c r="M90" s="125"/>
      <c r="P90" s="126">
        <f>SUM(P91:P147)</f>
        <v>0</v>
      </c>
      <c r="R90" s="126">
        <f>SUM(R91:R147)</f>
        <v>0.17145800000000003</v>
      </c>
      <c r="T90" s="127">
        <f>SUM(T91:T147)</f>
        <v>0</v>
      </c>
      <c r="AR90" s="121" t="s">
        <v>80</v>
      </c>
      <c r="AT90" s="128" t="s">
        <v>71</v>
      </c>
      <c r="AU90" s="128" t="s">
        <v>76</v>
      </c>
      <c r="AY90" s="121" t="s">
        <v>183</v>
      </c>
      <c r="BK90" s="129">
        <f>SUM(BK91:BK147)</f>
        <v>0</v>
      </c>
    </row>
    <row r="91" spans="2:65" s="1" customFormat="1" ht="16.5" customHeight="1">
      <c r="B91" s="132"/>
      <c r="C91" s="133" t="s">
        <v>76</v>
      </c>
      <c r="D91" s="133" t="s">
        <v>185</v>
      </c>
      <c r="E91" s="134" t="s">
        <v>1565</v>
      </c>
      <c r="F91" s="135" t="s">
        <v>1566</v>
      </c>
      <c r="G91" s="136" t="s">
        <v>248</v>
      </c>
      <c r="H91" s="137">
        <v>53</v>
      </c>
      <c r="I91" s="138"/>
      <c r="J91" s="139">
        <f>ROUND(I91*H91,2)</f>
        <v>0</v>
      </c>
      <c r="K91" s="135" t="s">
        <v>189</v>
      </c>
      <c r="L91" s="33"/>
      <c r="M91" s="140" t="s">
        <v>3</v>
      </c>
      <c r="N91" s="141" t="s">
        <v>43</v>
      </c>
      <c r="P91" s="142">
        <f>O91*H91</f>
        <v>0</v>
      </c>
      <c r="Q91" s="142">
        <v>0</v>
      </c>
      <c r="R91" s="142">
        <f>Q91*H91</f>
        <v>0</v>
      </c>
      <c r="S91" s="142">
        <v>0</v>
      </c>
      <c r="T91" s="143">
        <f>S91*H91</f>
        <v>0</v>
      </c>
      <c r="AR91" s="144" t="s">
        <v>305</v>
      </c>
      <c r="AT91" s="144" t="s">
        <v>185</v>
      </c>
      <c r="AU91" s="144" t="s">
        <v>80</v>
      </c>
      <c r="AY91" s="18" t="s">
        <v>183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8" t="s">
        <v>76</v>
      </c>
      <c r="BK91" s="145">
        <f>ROUND(I91*H91,2)</f>
        <v>0</v>
      </c>
      <c r="BL91" s="18" t="s">
        <v>305</v>
      </c>
      <c r="BM91" s="144" t="s">
        <v>1567</v>
      </c>
    </row>
    <row r="92" spans="2:47" s="1" customFormat="1" ht="19.5">
      <c r="B92" s="33"/>
      <c r="D92" s="146" t="s">
        <v>191</v>
      </c>
      <c r="F92" s="147" t="s">
        <v>1568</v>
      </c>
      <c r="I92" s="148"/>
      <c r="L92" s="33"/>
      <c r="M92" s="149"/>
      <c r="T92" s="54"/>
      <c r="AT92" s="18" t="s">
        <v>191</v>
      </c>
      <c r="AU92" s="18" t="s">
        <v>80</v>
      </c>
    </row>
    <row r="93" spans="2:47" s="1" customFormat="1" ht="12">
      <c r="B93" s="33"/>
      <c r="D93" s="150" t="s">
        <v>193</v>
      </c>
      <c r="F93" s="151" t="s">
        <v>1569</v>
      </c>
      <c r="I93" s="148"/>
      <c r="L93" s="33"/>
      <c r="M93" s="149"/>
      <c r="T93" s="54"/>
      <c r="AT93" s="18" t="s">
        <v>193</v>
      </c>
      <c r="AU93" s="18" t="s">
        <v>80</v>
      </c>
    </row>
    <row r="94" spans="2:51" s="13" customFormat="1" ht="12">
      <c r="B94" s="159"/>
      <c r="D94" s="146" t="s">
        <v>197</v>
      </c>
      <c r="E94" s="160" t="s">
        <v>3</v>
      </c>
      <c r="F94" s="161" t="s">
        <v>1570</v>
      </c>
      <c r="H94" s="162">
        <v>53</v>
      </c>
      <c r="I94" s="163"/>
      <c r="L94" s="159"/>
      <c r="M94" s="164"/>
      <c r="T94" s="165"/>
      <c r="AT94" s="160" t="s">
        <v>197</v>
      </c>
      <c r="AU94" s="160" t="s">
        <v>80</v>
      </c>
      <c r="AV94" s="13" t="s">
        <v>80</v>
      </c>
      <c r="AW94" s="13" t="s">
        <v>31</v>
      </c>
      <c r="AX94" s="13" t="s">
        <v>76</v>
      </c>
      <c r="AY94" s="160" t="s">
        <v>183</v>
      </c>
    </row>
    <row r="95" spans="2:65" s="1" customFormat="1" ht="16.5" customHeight="1">
      <c r="B95" s="132"/>
      <c r="C95" s="173" t="s">
        <v>80</v>
      </c>
      <c r="D95" s="173" t="s">
        <v>312</v>
      </c>
      <c r="E95" s="174" t="s">
        <v>1571</v>
      </c>
      <c r="F95" s="175" t="s">
        <v>1572</v>
      </c>
      <c r="G95" s="176" t="s">
        <v>248</v>
      </c>
      <c r="H95" s="177">
        <v>58.3</v>
      </c>
      <c r="I95" s="178"/>
      <c r="J95" s="179">
        <f>ROUND(I95*H95,2)</f>
        <v>0</v>
      </c>
      <c r="K95" s="175" t="s">
        <v>189</v>
      </c>
      <c r="L95" s="180"/>
      <c r="M95" s="181" t="s">
        <v>3</v>
      </c>
      <c r="N95" s="182" t="s">
        <v>43</v>
      </c>
      <c r="P95" s="142">
        <f>O95*H95</f>
        <v>0</v>
      </c>
      <c r="Q95" s="142">
        <v>0.00012</v>
      </c>
      <c r="R95" s="142">
        <f>Q95*H95</f>
        <v>0.006996</v>
      </c>
      <c r="S95" s="142">
        <v>0</v>
      </c>
      <c r="T95" s="143">
        <f>S95*H95</f>
        <v>0</v>
      </c>
      <c r="AR95" s="144" t="s">
        <v>408</v>
      </c>
      <c r="AT95" s="144" t="s">
        <v>312</v>
      </c>
      <c r="AU95" s="144" t="s">
        <v>80</v>
      </c>
      <c r="AY95" s="18" t="s">
        <v>183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18" t="s">
        <v>76</v>
      </c>
      <c r="BK95" s="145">
        <f>ROUND(I95*H95,2)</f>
        <v>0</v>
      </c>
      <c r="BL95" s="18" t="s">
        <v>305</v>
      </c>
      <c r="BM95" s="144" t="s">
        <v>1573</v>
      </c>
    </row>
    <row r="96" spans="2:47" s="1" customFormat="1" ht="12">
      <c r="B96" s="33"/>
      <c r="D96" s="146" t="s">
        <v>191</v>
      </c>
      <c r="F96" s="147" t="s">
        <v>1572</v>
      </c>
      <c r="I96" s="148"/>
      <c r="L96" s="33"/>
      <c r="M96" s="149"/>
      <c r="T96" s="54"/>
      <c r="AT96" s="18" t="s">
        <v>191</v>
      </c>
      <c r="AU96" s="18" t="s">
        <v>80</v>
      </c>
    </row>
    <row r="97" spans="2:47" s="1" customFormat="1" ht="19.5">
      <c r="B97" s="33"/>
      <c r="D97" s="146" t="s">
        <v>195</v>
      </c>
      <c r="F97" s="152" t="s">
        <v>1574</v>
      </c>
      <c r="I97" s="148"/>
      <c r="L97" s="33"/>
      <c r="M97" s="149"/>
      <c r="T97" s="54"/>
      <c r="AT97" s="18" t="s">
        <v>195</v>
      </c>
      <c r="AU97" s="18" t="s">
        <v>80</v>
      </c>
    </row>
    <row r="98" spans="2:51" s="13" customFormat="1" ht="12">
      <c r="B98" s="159"/>
      <c r="D98" s="146" t="s">
        <v>197</v>
      </c>
      <c r="F98" s="161" t="s">
        <v>1575</v>
      </c>
      <c r="H98" s="162">
        <v>58.3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4</v>
      </c>
      <c r="AX98" s="13" t="s">
        <v>76</v>
      </c>
      <c r="AY98" s="160" t="s">
        <v>183</v>
      </c>
    </row>
    <row r="99" spans="2:65" s="1" customFormat="1" ht="16.5" customHeight="1">
      <c r="B99" s="132"/>
      <c r="C99" s="133" t="s">
        <v>116</v>
      </c>
      <c r="D99" s="133" t="s">
        <v>185</v>
      </c>
      <c r="E99" s="134" t="s">
        <v>1576</v>
      </c>
      <c r="F99" s="135" t="s">
        <v>1577</v>
      </c>
      <c r="G99" s="136" t="s">
        <v>248</v>
      </c>
      <c r="H99" s="137">
        <v>70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0</v>
      </c>
      <c r="T99" s="143">
        <f>S99*H99</f>
        <v>0</v>
      </c>
      <c r="AR99" s="144" t="s">
        <v>305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305</v>
      </c>
      <c r="BM99" s="144" t="s">
        <v>1578</v>
      </c>
    </row>
    <row r="100" spans="2:47" s="1" customFormat="1" ht="19.5">
      <c r="B100" s="33"/>
      <c r="D100" s="146" t="s">
        <v>191</v>
      </c>
      <c r="F100" s="147" t="s">
        <v>1579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1580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65" s="1" customFormat="1" ht="16.5" customHeight="1">
      <c r="B102" s="132"/>
      <c r="C102" s="173" t="s">
        <v>127</v>
      </c>
      <c r="D102" s="173" t="s">
        <v>312</v>
      </c>
      <c r="E102" s="174" t="s">
        <v>1581</v>
      </c>
      <c r="F102" s="175" t="s">
        <v>1582</v>
      </c>
      <c r="G102" s="176" t="s">
        <v>248</v>
      </c>
      <c r="H102" s="177">
        <v>77</v>
      </c>
      <c r="I102" s="178"/>
      <c r="J102" s="179">
        <f>ROUND(I102*H102,2)</f>
        <v>0</v>
      </c>
      <c r="K102" s="175" t="s">
        <v>189</v>
      </c>
      <c r="L102" s="180"/>
      <c r="M102" s="181" t="s">
        <v>3</v>
      </c>
      <c r="N102" s="182" t="s">
        <v>43</v>
      </c>
      <c r="P102" s="142">
        <f>O102*H102</f>
        <v>0</v>
      </c>
      <c r="Q102" s="142">
        <v>0.00064</v>
      </c>
      <c r="R102" s="142">
        <f>Q102*H102</f>
        <v>0.049280000000000004</v>
      </c>
      <c r="S102" s="142">
        <v>0</v>
      </c>
      <c r="T102" s="143">
        <f>S102*H102</f>
        <v>0</v>
      </c>
      <c r="AR102" s="144" t="s">
        <v>408</v>
      </c>
      <c r="AT102" s="144" t="s">
        <v>312</v>
      </c>
      <c r="AU102" s="144" t="s">
        <v>80</v>
      </c>
      <c r="AY102" s="18" t="s">
        <v>183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76</v>
      </c>
      <c r="BK102" s="145">
        <f>ROUND(I102*H102,2)</f>
        <v>0</v>
      </c>
      <c r="BL102" s="18" t="s">
        <v>305</v>
      </c>
      <c r="BM102" s="144" t="s">
        <v>1583</v>
      </c>
    </row>
    <row r="103" spans="2:47" s="1" customFormat="1" ht="12">
      <c r="B103" s="33"/>
      <c r="D103" s="146" t="s">
        <v>191</v>
      </c>
      <c r="F103" s="147" t="s">
        <v>1582</v>
      </c>
      <c r="I103" s="148"/>
      <c r="L103" s="33"/>
      <c r="M103" s="149"/>
      <c r="T103" s="54"/>
      <c r="AT103" s="18" t="s">
        <v>191</v>
      </c>
      <c r="AU103" s="18" t="s">
        <v>80</v>
      </c>
    </row>
    <row r="104" spans="2:51" s="13" customFormat="1" ht="12">
      <c r="B104" s="159"/>
      <c r="D104" s="146" t="s">
        <v>197</v>
      </c>
      <c r="F104" s="161" t="s">
        <v>1584</v>
      </c>
      <c r="H104" s="162">
        <v>77</v>
      </c>
      <c r="I104" s="163"/>
      <c r="L104" s="159"/>
      <c r="M104" s="164"/>
      <c r="T104" s="165"/>
      <c r="AT104" s="160" t="s">
        <v>197</v>
      </c>
      <c r="AU104" s="160" t="s">
        <v>80</v>
      </c>
      <c r="AV104" s="13" t="s">
        <v>80</v>
      </c>
      <c r="AW104" s="13" t="s">
        <v>4</v>
      </c>
      <c r="AX104" s="13" t="s">
        <v>76</v>
      </c>
      <c r="AY104" s="160" t="s">
        <v>183</v>
      </c>
    </row>
    <row r="105" spans="2:65" s="1" customFormat="1" ht="16.5" customHeight="1">
      <c r="B105" s="132"/>
      <c r="C105" s="133" t="s">
        <v>138</v>
      </c>
      <c r="D105" s="133" t="s">
        <v>185</v>
      </c>
      <c r="E105" s="134" t="s">
        <v>1585</v>
      </c>
      <c r="F105" s="135" t="s">
        <v>1586</v>
      </c>
      <c r="G105" s="136" t="s">
        <v>248</v>
      </c>
      <c r="H105" s="137">
        <v>70</v>
      </c>
      <c r="I105" s="138"/>
      <c r="J105" s="139">
        <f>ROUND(I105*H105,2)</f>
        <v>0</v>
      </c>
      <c r="K105" s="135" t="s">
        <v>189</v>
      </c>
      <c r="L105" s="33"/>
      <c r="M105" s="140" t="s">
        <v>3</v>
      </c>
      <c r="N105" s="141" t="s">
        <v>43</v>
      </c>
      <c r="P105" s="142">
        <f>O105*H105</f>
        <v>0</v>
      </c>
      <c r="Q105" s="142">
        <v>0</v>
      </c>
      <c r="R105" s="142">
        <f>Q105*H105</f>
        <v>0</v>
      </c>
      <c r="S105" s="142">
        <v>0</v>
      </c>
      <c r="T105" s="143">
        <f>S105*H105</f>
        <v>0</v>
      </c>
      <c r="AR105" s="144" t="s">
        <v>305</v>
      </c>
      <c r="AT105" s="144" t="s">
        <v>185</v>
      </c>
      <c r="AU105" s="144" t="s">
        <v>80</v>
      </c>
      <c r="AY105" s="18" t="s">
        <v>183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8" t="s">
        <v>76</v>
      </c>
      <c r="BK105" s="145">
        <f>ROUND(I105*H105,2)</f>
        <v>0</v>
      </c>
      <c r="BL105" s="18" t="s">
        <v>305</v>
      </c>
      <c r="BM105" s="144" t="s">
        <v>1587</v>
      </c>
    </row>
    <row r="106" spans="2:47" s="1" customFormat="1" ht="12">
      <c r="B106" s="33"/>
      <c r="D106" s="146" t="s">
        <v>191</v>
      </c>
      <c r="F106" s="147" t="s">
        <v>1588</v>
      </c>
      <c r="I106" s="148"/>
      <c r="L106" s="33"/>
      <c r="M106" s="149"/>
      <c r="T106" s="54"/>
      <c r="AT106" s="18" t="s">
        <v>191</v>
      </c>
      <c r="AU106" s="18" t="s">
        <v>80</v>
      </c>
    </row>
    <row r="107" spans="2:47" s="1" customFormat="1" ht="12">
      <c r="B107" s="33"/>
      <c r="D107" s="150" t="s">
        <v>193</v>
      </c>
      <c r="F107" s="151" t="s">
        <v>1589</v>
      </c>
      <c r="I107" s="148"/>
      <c r="L107" s="33"/>
      <c r="M107" s="149"/>
      <c r="T107" s="54"/>
      <c r="AT107" s="18" t="s">
        <v>193</v>
      </c>
      <c r="AU107" s="18" t="s">
        <v>80</v>
      </c>
    </row>
    <row r="108" spans="2:65" s="1" customFormat="1" ht="16.5" customHeight="1">
      <c r="B108" s="132"/>
      <c r="C108" s="173" t="s">
        <v>227</v>
      </c>
      <c r="D108" s="173" t="s">
        <v>312</v>
      </c>
      <c r="E108" s="174" t="s">
        <v>1590</v>
      </c>
      <c r="F108" s="175" t="s">
        <v>1591</v>
      </c>
      <c r="G108" s="176" t="s">
        <v>248</v>
      </c>
      <c r="H108" s="177">
        <v>77</v>
      </c>
      <c r="I108" s="178"/>
      <c r="J108" s="179">
        <f>ROUND(I108*H108,2)</f>
        <v>0</v>
      </c>
      <c r="K108" s="175" t="s">
        <v>189</v>
      </c>
      <c r="L108" s="180"/>
      <c r="M108" s="181" t="s">
        <v>3</v>
      </c>
      <c r="N108" s="182" t="s">
        <v>43</v>
      </c>
      <c r="P108" s="142">
        <f>O108*H108</f>
        <v>0</v>
      </c>
      <c r="Q108" s="142">
        <v>0.00061</v>
      </c>
      <c r="R108" s="142">
        <f>Q108*H108</f>
        <v>0.04697</v>
      </c>
      <c r="S108" s="142">
        <v>0</v>
      </c>
      <c r="T108" s="143">
        <f>S108*H108</f>
        <v>0</v>
      </c>
      <c r="AR108" s="144" t="s">
        <v>408</v>
      </c>
      <c r="AT108" s="144" t="s">
        <v>312</v>
      </c>
      <c r="AU108" s="144" t="s">
        <v>80</v>
      </c>
      <c r="AY108" s="18" t="s">
        <v>183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76</v>
      </c>
      <c r="BK108" s="145">
        <f>ROUND(I108*H108,2)</f>
        <v>0</v>
      </c>
      <c r="BL108" s="18" t="s">
        <v>305</v>
      </c>
      <c r="BM108" s="144" t="s">
        <v>1592</v>
      </c>
    </row>
    <row r="109" spans="2:47" s="1" customFormat="1" ht="12">
      <c r="B109" s="33"/>
      <c r="D109" s="146" t="s">
        <v>191</v>
      </c>
      <c r="F109" s="147" t="s">
        <v>1591</v>
      </c>
      <c r="I109" s="148"/>
      <c r="L109" s="33"/>
      <c r="M109" s="149"/>
      <c r="T109" s="54"/>
      <c r="AT109" s="18" t="s">
        <v>191</v>
      </c>
      <c r="AU109" s="18" t="s">
        <v>80</v>
      </c>
    </row>
    <row r="110" spans="2:51" s="13" customFormat="1" ht="12">
      <c r="B110" s="159"/>
      <c r="D110" s="146" t="s">
        <v>197</v>
      </c>
      <c r="F110" s="161" t="s">
        <v>1584</v>
      </c>
      <c r="H110" s="162">
        <v>77</v>
      </c>
      <c r="I110" s="163"/>
      <c r="L110" s="159"/>
      <c r="M110" s="164"/>
      <c r="T110" s="165"/>
      <c r="AT110" s="160" t="s">
        <v>197</v>
      </c>
      <c r="AU110" s="160" t="s">
        <v>80</v>
      </c>
      <c r="AV110" s="13" t="s">
        <v>80</v>
      </c>
      <c r="AW110" s="13" t="s">
        <v>4</v>
      </c>
      <c r="AX110" s="13" t="s">
        <v>76</v>
      </c>
      <c r="AY110" s="160" t="s">
        <v>183</v>
      </c>
    </row>
    <row r="111" spans="2:65" s="1" customFormat="1" ht="16.5" customHeight="1">
      <c r="B111" s="132"/>
      <c r="C111" s="133" t="s">
        <v>235</v>
      </c>
      <c r="D111" s="133" t="s">
        <v>185</v>
      </c>
      <c r="E111" s="134" t="s">
        <v>1593</v>
      </c>
      <c r="F111" s="135" t="s">
        <v>1594</v>
      </c>
      <c r="G111" s="136" t="s">
        <v>347</v>
      </c>
      <c r="H111" s="137">
        <v>12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305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305</v>
      </c>
      <c r="BM111" s="144" t="s">
        <v>1595</v>
      </c>
    </row>
    <row r="112" spans="2:47" s="1" customFormat="1" ht="12">
      <c r="B112" s="33"/>
      <c r="D112" s="146" t="s">
        <v>191</v>
      </c>
      <c r="F112" s="147" t="s">
        <v>1596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1597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65" s="1" customFormat="1" ht="16.5" customHeight="1">
      <c r="B114" s="132"/>
      <c r="C114" s="173" t="s">
        <v>245</v>
      </c>
      <c r="D114" s="173" t="s">
        <v>312</v>
      </c>
      <c r="E114" s="174" t="s">
        <v>1598</v>
      </c>
      <c r="F114" s="175" t="s">
        <v>1599</v>
      </c>
      <c r="G114" s="176" t="s">
        <v>347</v>
      </c>
      <c r="H114" s="177">
        <v>12</v>
      </c>
      <c r="I114" s="178"/>
      <c r="J114" s="179">
        <f>ROUND(I114*H114,2)</f>
        <v>0</v>
      </c>
      <c r="K114" s="175" t="s">
        <v>1600</v>
      </c>
      <c r="L114" s="180"/>
      <c r="M114" s="181" t="s">
        <v>3</v>
      </c>
      <c r="N114" s="182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408</v>
      </c>
      <c r="AT114" s="144" t="s">
        <v>312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305</v>
      </c>
      <c r="BM114" s="144" t="s">
        <v>1601</v>
      </c>
    </row>
    <row r="115" spans="2:47" s="1" customFormat="1" ht="12">
      <c r="B115" s="33"/>
      <c r="D115" s="146" t="s">
        <v>191</v>
      </c>
      <c r="F115" s="147" t="s">
        <v>1599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65" s="1" customFormat="1" ht="16.5" customHeight="1">
      <c r="B116" s="132"/>
      <c r="C116" s="133" t="s">
        <v>254</v>
      </c>
      <c r="D116" s="133" t="s">
        <v>185</v>
      </c>
      <c r="E116" s="134" t="s">
        <v>1602</v>
      </c>
      <c r="F116" s="135" t="s">
        <v>1603</v>
      </c>
      <c r="G116" s="136" t="s">
        <v>347</v>
      </c>
      <c r="H116" s="137">
        <v>6</v>
      </c>
      <c r="I116" s="138"/>
      <c r="J116" s="139">
        <f>ROUND(I116*H116,2)</f>
        <v>0</v>
      </c>
      <c r="K116" s="135" t="s">
        <v>189</v>
      </c>
      <c r="L116" s="33"/>
      <c r="M116" s="140" t="s">
        <v>3</v>
      </c>
      <c r="N116" s="141" t="s">
        <v>43</v>
      </c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44" t="s">
        <v>305</v>
      </c>
      <c r="AT116" s="144" t="s">
        <v>185</v>
      </c>
      <c r="AU116" s="144" t="s">
        <v>80</v>
      </c>
      <c r="AY116" s="18" t="s">
        <v>183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76</v>
      </c>
      <c r="BK116" s="145">
        <f>ROUND(I116*H116,2)</f>
        <v>0</v>
      </c>
      <c r="BL116" s="18" t="s">
        <v>305</v>
      </c>
      <c r="BM116" s="144" t="s">
        <v>1604</v>
      </c>
    </row>
    <row r="117" spans="2:47" s="1" customFormat="1" ht="12">
      <c r="B117" s="33"/>
      <c r="D117" s="146" t="s">
        <v>191</v>
      </c>
      <c r="F117" s="147" t="s">
        <v>1605</v>
      </c>
      <c r="I117" s="148"/>
      <c r="L117" s="33"/>
      <c r="M117" s="149"/>
      <c r="T117" s="54"/>
      <c r="AT117" s="18" t="s">
        <v>191</v>
      </c>
      <c r="AU117" s="18" t="s">
        <v>80</v>
      </c>
    </row>
    <row r="118" spans="2:47" s="1" customFormat="1" ht="12">
      <c r="B118" s="33"/>
      <c r="D118" s="150" t="s">
        <v>193</v>
      </c>
      <c r="F118" s="151" t="s">
        <v>1606</v>
      </c>
      <c r="I118" s="148"/>
      <c r="L118" s="33"/>
      <c r="M118" s="149"/>
      <c r="T118" s="54"/>
      <c r="AT118" s="18" t="s">
        <v>193</v>
      </c>
      <c r="AU118" s="18" t="s">
        <v>80</v>
      </c>
    </row>
    <row r="119" spans="2:65" s="1" customFormat="1" ht="16.5" customHeight="1">
      <c r="B119" s="132"/>
      <c r="C119" s="173" t="s">
        <v>262</v>
      </c>
      <c r="D119" s="173" t="s">
        <v>312</v>
      </c>
      <c r="E119" s="174" t="s">
        <v>1607</v>
      </c>
      <c r="F119" s="175" t="s">
        <v>1608</v>
      </c>
      <c r="G119" s="176" t="s">
        <v>347</v>
      </c>
      <c r="H119" s="177">
        <v>4</v>
      </c>
      <c r="I119" s="178"/>
      <c r="J119" s="179">
        <f>ROUND(I119*H119,2)</f>
        <v>0</v>
      </c>
      <c r="K119" s="175" t="s">
        <v>3</v>
      </c>
      <c r="L119" s="180"/>
      <c r="M119" s="181" t="s">
        <v>3</v>
      </c>
      <c r="N119" s="182" t="s">
        <v>43</v>
      </c>
      <c r="P119" s="142">
        <f>O119*H119</f>
        <v>0</v>
      </c>
      <c r="Q119" s="142">
        <v>0.004</v>
      </c>
      <c r="R119" s="142">
        <f>Q119*H119</f>
        <v>0.016</v>
      </c>
      <c r="S119" s="142">
        <v>0</v>
      </c>
      <c r="T119" s="143">
        <f>S119*H119</f>
        <v>0</v>
      </c>
      <c r="AR119" s="144" t="s">
        <v>408</v>
      </c>
      <c r="AT119" s="144" t="s">
        <v>312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305</v>
      </c>
      <c r="BM119" s="144" t="s">
        <v>1609</v>
      </c>
    </row>
    <row r="120" spans="2:47" s="1" customFormat="1" ht="19.5">
      <c r="B120" s="33"/>
      <c r="D120" s="146" t="s">
        <v>191</v>
      </c>
      <c r="F120" s="147" t="s">
        <v>1610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9.5">
      <c r="B121" s="33"/>
      <c r="D121" s="146" t="s">
        <v>195</v>
      </c>
      <c r="F121" s="152" t="s">
        <v>1611</v>
      </c>
      <c r="I121" s="148"/>
      <c r="L121" s="33"/>
      <c r="M121" s="149"/>
      <c r="T121" s="54"/>
      <c r="AT121" s="18" t="s">
        <v>195</v>
      </c>
      <c r="AU121" s="18" t="s">
        <v>80</v>
      </c>
    </row>
    <row r="122" spans="2:65" s="1" customFormat="1" ht="16.5" customHeight="1">
      <c r="B122" s="132"/>
      <c r="C122" s="173" t="s">
        <v>270</v>
      </c>
      <c r="D122" s="173" t="s">
        <v>312</v>
      </c>
      <c r="E122" s="174" t="s">
        <v>1612</v>
      </c>
      <c r="F122" s="175" t="s">
        <v>1613</v>
      </c>
      <c r="G122" s="176" t="s">
        <v>347</v>
      </c>
      <c r="H122" s="177">
        <v>2</v>
      </c>
      <c r="I122" s="178"/>
      <c r="J122" s="179">
        <f>ROUND(I122*H122,2)</f>
        <v>0</v>
      </c>
      <c r="K122" s="175" t="s">
        <v>3</v>
      </c>
      <c r="L122" s="180"/>
      <c r="M122" s="181" t="s">
        <v>3</v>
      </c>
      <c r="N122" s="182" t="s">
        <v>43</v>
      </c>
      <c r="P122" s="142">
        <f>O122*H122</f>
        <v>0</v>
      </c>
      <c r="Q122" s="142">
        <v>0.004</v>
      </c>
      <c r="R122" s="142">
        <f>Q122*H122</f>
        <v>0.008</v>
      </c>
      <c r="S122" s="142">
        <v>0</v>
      </c>
      <c r="T122" s="143">
        <f>S122*H122</f>
        <v>0</v>
      </c>
      <c r="AR122" s="144" t="s">
        <v>408</v>
      </c>
      <c r="AT122" s="144" t="s">
        <v>312</v>
      </c>
      <c r="AU122" s="144" t="s">
        <v>80</v>
      </c>
      <c r="AY122" s="18" t="s">
        <v>183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76</v>
      </c>
      <c r="BK122" s="145">
        <f>ROUND(I122*H122,2)</f>
        <v>0</v>
      </c>
      <c r="BL122" s="18" t="s">
        <v>305</v>
      </c>
      <c r="BM122" s="144" t="s">
        <v>1614</v>
      </c>
    </row>
    <row r="123" spans="2:47" s="1" customFormat="1" ht="19.5">
      <c r="B123" s="33"/>
      <c r="D123" s="146" t="s">
        <v>191</v>
      </c>
      <c r="F123" s="147" t="s">
        <v>1615</v>
      </c>
      <c r="I123" s="148"/>
      <c r="L123" s="33"/>
      <c r="M123" s="149"/>
      <c r="T123" s="54"/>
      <c r="AT123" s="18" t="s">
        <v>191</v>
      </c>
      <c r="AU123" s="18" t="s">
        <v>80</v>
      </c>
    </row>
    <row r="124" spans="2:47" s="1" customFormat="1" ht="19.5">
      <c r="B124" s="33"/>
      <c r="D124" s="146" t="s">
        <v>195</v>
      </c>
      <c r="F124" s="152" t="s">
        <v>1611</v>
      </c>
      <c r="I124" s="148"/>
      <c r="L124" s="33"/>
      <c r="M124" s="149"/>
      <c r="T124" s="54"/>
      <c r="AT124" s="18" t="s">
        <v>195</v>
      </c>
      <c r="AU124" s="18" t="s">
        <v>80</v>
      </c>
    </row>
    <row r="125" spans="2:65" s="1" customFormat="1" ht="16.5" customHeight="1">
      <c r="B125" s="132"/>
      <c r="C125" s="133" t="s">
        <v>279</v>
      </c>
      <c r="D125" s="133" t="s">
        <v>185</v>
      </c>
      <c r="E125" s="134" t="s">
        <v>1616</v>
      </c>
      <c r="F125" s="135" t="s">
        <v>1617</v>
      </c>
      <c r="G125" s="136" t="s">
        <v>248</v>
      </c>
      <c r="H125" s="137">
        <v>65</v>
      </c>
      <c r="I125" s="138"/>
      <c r="J125" s="139">
        <f>ROUND(I125*H125,2)</f>
        <v>0</v>
      </c>
      <c r="K125" s="135" t="s">
        <v>189</v>
      </c>
      <c r="L125" s="33"/>
      <c r="M125" s="140" t="s">
        <v>3</v>
      </c>
      <c r="N125" s="141" t="s">
        <v>43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305</v>
      </c>
      <c r="AT125" s="144" t="s">
        <v>185</v>
      </c>
      <c r="AU125" s="144" t="s">
        <v>80</v>
      </c>
      <c r="AY125" s="18" t="s">
        <v>183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8" t="s">
        <v>76</v>
      </c>
      <c r="BK125" s="145">
        <f>ROUND(I125*H125,2)</f>
        <v>0</v>
      </c>
      <c r="BL125" s="18" t="s">
        <v>305</v>
      </c>
      <c r="BM125" s="144" t="s">
        <v>1618</v>
      </c>
    </row>
    <row r="126" spans="2:47" s="1" customFormat="1" ht="19.5">
      <c r="B126" s="33"/>
      <c r="D126" s="146" t="s">
        <v>191</v>
      </c>
      <c r="F126" s="147" t="s">
        <v>1619</v>
      </c>
      <c r="I126" s="148"/>
      <c r="L126" s="33"/>
      <c r="M126" s="149"/>
      <c r="T126" s="54"/>
      <c r="AT126" s="18" t="s">
        <v>191</v>
      </c>
      <c r="AU126" s="18" t="s">
        <v>80</v>
      </c>
    </row>
    <row r="127" spans="2:47" s="1" customFormat="1" ht="12">
      <c r="B127" s="33"/>
      <c r="D127" s="150" t="s">
        <v>193</v>
      </c>
      <c r="F127" s="151" t="s">
        <v>1620</v>
      </c>
      <c r="I127" s="148"/>
      <c r="L127" s="33"/>
      <c r="M127" s="149"/>
      <c r="T127" s="54"/>
      <c r="AT127" s="18" t="s">
        <v>193</v>
      </c>
      <c r="AU127" s="18" t="s">
        <v>80</v>
      </c>
    </row>
    <row r="128" spans="2:65" s="1" customFormat="1" ht="16.5" customHeight="1">
      <c r="B128" s="132"/>
      <c r="C128" s="173" t="s">
        <v>285</v>
      </c>
      <c r="D128" s="173" t="s">
        <v>312</v>
      </c>
      <c r="E128" s="174" t="s">
        <v>1621</v>
      </c>
      <c r="F128" s="175" t="s">
        <v>1622</v>
      </c>
      <c r="G128" s="176" t="s">
        <v>326</v>
      </c>
      <c r="H128" s="177">
        <v>42.392</v>
      </c>
      <c r="I128" s="178"/>
      <c r="J128" s="179">
        <f>ROUND(I128*H128,2)</f>
        <v>0</v>
      </c>
      <c r="K128" s="175" t="s">
        <v>189</v>
      </c>
      <c r="L128" s="180"/>
      <c r="M128" s="181" t="s">
        <v>3</v>
      </c>
      <c r="N128" s="182" t="s">
        <v>43</v>
      </c>
      <c r="P128" s="142">
        <f>O128*H128</f>
        <v>0</v>
      </c>
      <c r="Q128" s="142">
        <v>0.001</v>
      </c>
      <c r="R128" s="142">
        <f>Q128*H128</f>
        <v>0.042392000000000006</v>
      </c>
      <c r="S128" s="142">
        <v>0</v>
      </c>
      <c r="T128" s="143">
        <f>S128*H128</f>
        <v>0</v>
      </c>
      <c r="AR128" s="144" t="s">
        <v>408</v>
      </c>
      <c r="AT128" s="144" t="s">
        <v>312</v>
      </c>
      <c r="AU128" s="144" t="s">
        <v>80</v>
      </c>
      <c r="AY128" s="18" t="s">
        <v>183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8" t="s">
        <v>76</v>
      </c>
      <c r="BK128" s="145">
        <f>ROUND(I128*H128,2)</f>
        <v>0</v>
      </c>
      <c r="BL128" s="18" t="s">
        <v>305</v>
      </c>
      <c r="BM128" s="144" t="s">
        <v>1623</v>
      </c>
    </row>
    <row r="129" spans="2:47" s="1" customFormat="1" ht="12">
      <c r="B129" s="33"/>
      <c r="D129" s="146" t="s">
        <v>191</v>
      </c>
      <c r="F129" s="147" t="s">
        <v>1622</v>
      </c>
      <c r="I129" s="148"/>
      <c r="L129" s="33"/>
      <c r="M129" s="149"/>
      <c r="T129" s="54"/>
      <c r="AT129" s="18" t="s">
        <v>191</v>
      </c>
      <c r="AU129" s="18" t="s">
        <v>80</v>
      </c>
    </row>
    <row r="130" spans="2:51" s="13" customFormat="1" ht="12">
      <c r="B130" s="159"/>
      <c r="D130" s="146" t="s">
        <v>197</v>
      </c>
      <c r="E130" s="160" t="s">
        <v>3</v>
      </c>
      <c r="F130" s="161" t="s">
        <v>1624</v>
      </c>
      <c r="H130" s="162">
        <v>40.373</v>
      </c>
      <c r="I130" s="163"/>
      <c r="L130" s="159"/>
      <c r="M130" s="164"/>
      <c r="T130" s="165"/>
      <c r="AT130" s="160" t="s">
        <v>197</v>
      </c>
      <c r="AU130" s="160" t="s">
        <v>80</v>
      </c>
      <c r="AV130" s="13" t="s">
        <v>80</v>
      </c>
      <c r="AW130" s="13" t="s">
        <v>31</v>
      </c>
      <c r="AX130" s="13" t="s">
        <v>76</v>
      </c>
      <c r="AY130" s="160" t="s">
        <v>183</v>
      </c>
    </row>
    <row r="131" spans="2:51" s="13" customFormat="1" ht="12">
      <c r="B131" s="159"/>
      <c r="D131" s="146" t="s">
        <v>197</v>
      </c>
      <c r="F131" s="161" t="s">
        <v>1625</v>
      </c>
      <c r="H131" s="162">
        <v>42.392</v>
      </c>
      <c r="I131" s="163"/>
      <c r="L131" s="159"/>
      <c r="M131" s="164"/>
      <c r="T131" s="165"/>
      <c r="AT131" s="160" t="s">
        <v>197</v>
      </c>
      <c r="AU131" s="160" t="s">
        <v>80</v>
      </c>
      <c r="AV131" s="13" t="s">
        <v>80</v>
      </c>
      <c r="AW131" s="13" t="s">
        <v>4</v>
      </c>
      <c r="AX131" s="13" t="s">
        <v>76</v>
      </c>
      <c r="AY131" s="160" t="s">
        <v>183</v>
      </c>
    </row>
    <row r="132" spans="2:65" s="1" customFormat="1" ht="16.5" customHeight="1">
      <c r="B132" s="132"/>
      <c r="C132" s="133" t="s">
        <v>292</v>
      </c>
      <c r="D132" s="133" t="s">
        <v>185</v>
      </c>
      <c r="E132" s="134" t="s">
        <v>1626</v>
      </c>
      <c r="F132" s="135" t="s">
        <v>1627</v>
      </c>
      <c r="G132" s="136" t="s">
        <v>347</v>
      </c>
      <c r="H132" s="137">
        <v>13</v>
      </c>
      <c r="I132" s="138"/>
      <c r="J132" s="139">
        <f>ROUND(I132*H132,2)</f>
        <v>0</v>
      </c>
      <c r="K132" s="135" t="s">
        <v>189</v>
      </c>
      <c r="L132" s="33"/>
      <c r="M132" s="140" t="s">
        <v>3</v>
      </c>
      <c r="N132" s="141" t="s">
        <v>43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305</v>
      </c>
      <c r="AT132" s="144" t="s">
        <v>185</v>
      </c>
      <c r="AU132" s="144" t="s">
        <v>80</v>
      </c>
      <c r="AY132" s="18" t="s">
        <v>183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76</v>
      </c>
      <c r="BK132" s="145">
        <f>ROUND(I132*H132,2)</f>
        <v>0</v>
      </c>
      <c r="BL132" s="18" t="s">
        <v>305</v>
      </c>
      <c r="BM132" s="144" t="s">
        <v>1628</v>
      </c>
    </row>
    <row r="133" spans="2:47" s="1" customFormat="1" ht="12">
      <c r="B133" s="33"/>
      <c r="D133" s="146" t="s">
        <v>191</v>
      </c>
      <c r="F133" s="147" t="s">
        <v>1629</v>
      </c>
      <c r="I133" s="148"/>
      <c r="L133" s="33"/>
      <c r="M133" s="149"/>
      <c r="T133" s="54"/>
      <c r="AT133" s="18" t="s">
        <v>191</v>
      </c>
      <c r="AU133" s="18" t="s">
        <v>80</v>
      </c>
    </row>
    <row r="134" spans="2:47" s="1" customFormat="1" ht="12">
      <c r="B134" s="33"/>
      <c r="D134" s="150" t="s">
        <v>193</v>
      </c>
      <c r="F134" s="151" t="s">
        <v>1630</v>
      </c>
      <c r="I134" s="148"/>
      <c r="L134" s="33"/>
      <c r="M134" s="149"/>
      <c r="T134" s="54"/>
      <c r="AT134" s="18" t="s">
        <v>193</v>
      </c>
      <c r="AU134" s="18" t="s">
        <v>80</v>
      </c>
    </row>
    <row r="135" spans="2:65" s="1" customFormat="1" ht="16.5" customHeight="1">
      <c r="B135" s="132"/>
      <c r="C135" s="173" t="s">
        <v>9</v>
      </c>
      <c r="D135" s="173" t="s">
        <v>312</v>
      </c>
      <c r="E135" s="174" t="s">
        <v>1631</v>
      </c>
      <c r="F135" s="175" t="s">
        <v>1632</v>
      </c>
      <c r="G135" s="176" t="s">
        <v>347</v>
      </c>
      <c r="H135" s="177">
        <v>7</v>
      </c>
      <c r="I135" s="178"/>
      <c r="J135" s="179">
        <f>ROUND(I135*H135,2)</f>
        <v>0</v>
      </c>
      <c r="K135" s="175" t="s">
        <v>189</v>
      </c>
      <c r="L135" s="180"/>
      <c r="M135" s="181" t="s">
        <v>3</v>
      </c>
      <c r="N135" s="182" t="s">
        <v>43</v>
      </c>
      <c r="P135" s="142">
        <f>O135*H135</f>
        <v>0</v>
      </c>
      <c r="Q135" s="142">
        <v>0.00014</v>
      </c>
      <c r="R135" s="142">
        <f>Q135*H135</f>
        <v>0.00098</v>
      </c>
      <c r="S135" s="142">
        <v>0</v>
      </c>
      <c r="T135" s="143">
        <f>S135*H135</f>
        <v>0</v>
      </c>
      <c r="AR135" s="144" t="s">
        <v>408</v>
      </c>
      <c r="AT135" s="144" t="s">
        <v>312</v>
      </c>
      <c r="AU135" s="144" t="s">
        <v>80</v>
      </c>
      <c r="AY135" s="18" t="s">
        <v>183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76</v>
      </c>
      <c r="BK135" s="145">
        <f>ROUND(I135*H135,2)</f>
        <v>0</v>
      </c>
      <c r="BL135" s="18" t="s">
        <v>305</v>
      </c>
      <c r="BM135" s="144" t="s">
        <v>1633</v>
      </c>
    </row>
    <row r="136" spans="2:47" s="1" customFormat="1" ht="12">
      <c r="B136" s="33"/>
      <c r="D136" s="146" t="s">
        <v>191</v>
      </c>
      <c r="F136" s="147" t="s">
        <v>1632</v>
      </c>
      <c r="I136" s="148"/>
      <c r="L136" s="33"/>
      <c r="M136" s="149"/>
      <c r="T136" s="54"/>
      <c r="AT136" s="18" t="s">
        <v>191</v>
      </c>
      <c r="AU136" s="18" t="s">
        <v>80</v>
      </c>
    </row>
    <row r="137" spans="2:65" s="1" customFormat="1" ht="16.5" customHeight="1">
      <c r="B137" s="132"/>
      <c r="C137" s="173" t="s">
        <v>305</v>
      </c>
      <c r="D137" s="173" t="s">
        <v>312</v>
      </c>
      <c r="E137" s="174" t="s">
        <v>1634</v>
      </c>
      <c r="F137" s="175" t="s">
        <v>1635</v>
      </c>
      <c r="G137" s="176" t="s">
        <v>347</v>
      </c>
      <c r="H137" s="177">
        <v>6</v>
      </c>
      <c r="I137" s="178"/>
      <c r="J137" s="179">
        <f>ROUND(I137*H137,2)</f>
        <v>0</v>
      </c>
      <c r="K137" s="175" t="s">
        <v>189</v>
      </c>
      <c r="L137" s="180"/>
      <c r="M137" s="181" t="s">
        <v>3</v>
      </c>
      <c r="N137" s="182" t="s">
        <v>43</v>
      </c>
      <c r="P137" s="142">
        <f>O137*H137</f>
        <v>0</v>
      </c>
      <c r="Q137" s="142">
        <v>0.00014</v>
      </c>
      <c r="R137" s="142">
        <f>Q137*H137</f>
        <v>0.0008399999999999999</v>
      </c>
      <c r="S137" s="142">
        <v>0</v>
      </c>
      <c r="T137" s="143">
        <f>S137*H137</f>
        <v>0</v>
      </c>
      <c r="AR137" s="144" t="s">
        <v>408</v>
      </c>
      <c r="AT137" s="144" t="s">
        <v>312</v>
      </c>
      <c r="AU137" s="144" t="s">
        <v>80</v>
      </c>
      <c r="AY137" s="18" t="s">
        <v>183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8" t="s">
        <v>76</v>
      </c>
      <c r="BK137" s="145">
        <f>ROUND(I137*H137,2)</f>
        <v>0</v>
      </c>
      <c r="BL137" s="18" t="s">
        <v>305</v>
      </c>
      <c r="BM137" s="144" t="s">
        <v>1636</v>
      </c>
    </row>
    <row r="138" spans="2:47" s="1" customFormat="1" ht="12">
      <c r="B138" s="33"/>
      <c r="D138" s="146" t="s">
        <v>191</v>
      </c>
      <c r="F138" s="147" t="s">
        <v>1635</v>
      </c>
      <c r="I138" s="148"/>
      <c r="L138" s="33"/>
      <c r="M138" s="149"/>
      <c r="T138" s="54"/>
      <c r="AT138" s="18" t="s">
        <v>191</v>
      </c>
      <c r="AU138" s="18" t="s">
        <v>80</v>
      </c>
    </row>
    <row r="139" spans="2:65" s="1" customFormat="1" ht="16.5" customHeight="1">
      <c r="B139" s="132"/>
      <c r="C139" s="133" t="s">
        <v>311</v>
      </c>
      <c r="D139" s="133" t="s">
        <v>185</v>
      </c>
      <c r="E139" s="134" t="s">
        <v>1637</v>
      </c>
      <c r="F139" s="135" t="s">
        <v>1638</v>
      </c>
      <c r="G139" s="136" t="s">
        <v>347</v>
      </c>
      <c r="H139" s="137">
        <v>1</v>
      </c>
      <c r="I139" s="138"/>
      <c r="J139" s="139">
        <f>ROUND(I139*H139,2)</f>
        <v>0</v>
      </c>
      <c r="K139" s="135" t="s">
        <v>189</v>
      </c>
      <c r="L139" s="33"/>
      <c r="M139" s="140" t="s">
        <v>3</v>
      </c>
      <c r="N139" s="141" t="s">
        <v>43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305</v>
      </c>
      <c r="AT139" s="144" t="s">
        <v>185</v>
      </c>
      <c r="AU139" s="144" t="s">
        <v>80</v>
      </c>
      <c r="AY139" s="18" t="s">
        <v>183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76</v>
      </c>
      <c r="BK139" s="145">
        <f>ROUND(I139*H139,2)</f>
        <v>0</v>
      </c>
      <c r="BL139" s="18" t="s">
        <v>305</v>
      </c>
      <c r="BM139" s="144" t="s">
        <v>1639</v>
      </c>
    </row>
    <row r="140" spans="2:47" s="1" customFormat="1" ht="19.5">
      <c r="B140" s="33"/>
      <c r="D140" s="146" t="s">
        <v>191</v>
      </c>
      <c r="F140" s="147" t="s">
        <v>1640</v>
      </c>
      <c r="I140" s="148"/>
      <c r="L140" s="33"/>
      <c r="M140" s="149"/>
      <c r="T140" s="54"/>
      <c r="AT140" s="18" t="s">
        <v>191</v>
      </c>
      <c r="AU140" s="18" t="s">
        <v>80</v>
      </c>
    </row>
    <row r="141" spans="2:47" s="1" customFormat="1" ht="12">
      <c r="B141" s="33"/>
      <c r="D141" s="150" t="s">
        <v>193</v>
      </c>
      <c r="F141" s="151" t="s">
        <v>1641</v>
      </c>
      <c r="I141" s="148"/>
      <c r="L141" s="33"/>
      <c r="M141" s="149"/>
      <c r="T141" s="54"/>
      <c r="AT141" s="18" t="s">
        <v>193</v>
      </c>
      <c r="AU141" s="18" t="s">
        <v>80</v>
      </c>
    </row>
    <row r="142" spans="2:65" s="1" customFormat="1" ht="16.5" customHeight="1">
      <c r="B142" s="132"/>
      <c r="C142" s="133" t="s">
        <v>317</v>
      </c>
      <c r="D142" s="133" t="s">
        <v>185</v>
      </c>
      <c r="E142" s="134" t="s">
        <v>1642</v>
      </c>
      <c r="F142" s="135" t="s">
        <v>1643</v>
      </c>
      <c r="G142" s="136" t="s">
        <v>295</v>
      </c>
      <c r="H142" s="137">
        <v>0.171</v>
      </c>
      <c r="I142" s="138"/>
      <c r="J142" s="139">
        <f>ROUND(I142*H142,2)</f>
        <v>0</v>
      </c>
      <c r="K142" s="135" t="s">
        <v>189</v>
      </c>
      <c r="L142" s="33"/>
      <c r="M142" s="140" t="s">
        <v>3</v>
      </c>
      <c r="N142" s="141" t="s">
        <v>43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305</v>
      </c>
      <c r="AT142" s="144" t="s">
        <v>185</v>
      </c>
      <c r="AU142" s="144" t="s">
        <v>80</v>
      </c>
      <c r="AY142" s="18" t="s">
        <v>183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8" t="s">
        <v>76</v>
      </c>
      <c r="BK142" s="145">
        <f>ROUND(I142*H142,2)</f>
        <v>0</v>
      </c>
      <c r="BL142" s="18" t="s">
        <v>305</v>
      </c>
      <c r="BM142" s="144" t="s">
        <v>1644</v>
      </c>
    </row>
    <row r="143" spans="2:47" s="1" customFormat="1" ht="19.5">
      <c r="B143" s="33"/>
      <c r="D143" s="146" t="s">
        <v>191</v>
      </c>
      <c r="F143" s="147" t="s">
        <v>1645</v>
      </c>
      <c r="I143" s="148"/>
      <c r="L143" s="33"/>
      <c r="M143" s="149"/>
      <c r="T143" s="54"/>
      <c r="AT143" s="18" t="s">
        <v>191</v>
      </c>
      <c r="AU143" s="18" t="s">
        <v>80</v>
      </c>
    </row>
    <row r="144" spans="2:47" s="1" customFormat="1" ht="12">
      <c r="B144" s="33"/>
      <c r="D144" s="150" t="s">
        <v>193</v>
      </c>
      <c r="F144" s="151" t="s">
        <v>1646</v>
      </c>
      <c r="I144" s="148"/>
      <c r="L144" s="33"/>
      <c r="M144" s="149"/>
      <c r="T144" s="54"/>
      <c r="AT144" s="18" t="s">
        <v>193</v>
      </c>
      <c r="AU144" s="18" t="s">
        <v>80</v>
      </c>
    </row>
    <row r="145" spans="2:65" s="1" customFormat="1" ht="16.5" customHeight="1">
      <c r="B145" s="132"/>
      <c r="C145" s="133" t="s">
        <v>323</v>
      </c>
      <c r="D145" s="133" t="s">
        <v>185</v>
      </c>
      <c r="E145" s="134" t="s">
        <v>1647</v>
      </c>
      <c r="F145" s="135" t="s">
        <v>1648</v>
      </c>
      <c r="G145" s="136" t="s">
        <v>295</v>
      </c>
      <c r="H145" s="137">
        <v>0.171</v>
      </c>
      <c r="I145" s="138"/>
      <c r="J145" s="139">
        <f>ROUND(I145*H145,2)</f>
        <v>0</v>
      </c>
      <c r="K145" s="135" t="s">
        <v>189</v>
      </c>
      <c r="L145" s="33"/>
      <c r="M145" s="140" t="s">
        <v>3</v>
      </c>
      <c r="N145" s="141" t="s">
        <v>43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305</v>
      </c>
      <c r="AT145" s="144" t="s">
        <v>185</v>
      </c>
      <c r="AU145" s="144" t="s">
        <v>80</v>
      </c>
      <c r="AY145" s="18" t="s">
        <v>183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76</v>
      </c>
      <c r="BK145" s="145">
        <f>ROUND(I145*H145,2)</f>
        <v>0</v>
      </c>
      <c r="BL145" s="18" t="s">
        <v>305</v>
      </c>
      <c r="BM145" s="144" t="s">
        <v>1649</v>
      </c>
    </row>
    <row r="146" spans="2:47" s="1" customFormat="1" ht="19.5">
      <c r="B146" s="33"/>
      <c r="D146" s="146" t="s">
        <v>191</v>
      </c>
      <c r="F146" s="147" t="s">
        <v>1650</v>
      </c>
      <c r="I146" s="148"/>
      <c r="L146" s="33"/>
      <c r="M146" s="149"/>
      <c r="T146" s="54"/>
      <c r="AT146" s="18" t="s">
        <v>191</v>
      </c>
      <c r="AU146" s="18" t="s">
        <v>80</v>
      </c>
    </row>
    <row r="147" spans="2:47" s="1" customFormat="1" ht="12">
      <c r="B147" s="33"/>
      <c r="D147" s="150" t="s">
        <v>193</v>
      </c>
      <c r="F147" s="151" t="s">
        <v>1651</v>
      </c>
      <c r="I147" s="148"/>
      <c r="L147" s="33"/>
      <c r="M147" s="149"/>
      <c r="T147" s="54"/>
      <c r="AT147" s="18" t="s">
        <v>193</v>
      </c>
      <c r="AU147" s="18" t="s">
        <v>80</v>
      </c>
    </row>
    <row r="148" spans="2:63" s="11" customFormat="1" ht="25.9" customHeight="1">
      <c r="B148" s="120"/>
      <c r="D148" s="121" t="s">
        <v>71</v>
      </c>
      <c r="E148" s="122" t="s">
        <v>312</v>
      </c>
      <c r="F148" s="122" t="s">
        <v>1652</v>
      </c>
      <c r="I148" s="123"/>
      <c r="J148" s="124">
        <f>BK148</f>
        <v>0</v>
      </c>
      <c r="L148" s="120"/>
      <c r="M148" s="125"/>
      <c r="P148" s="126">
        <f>P149+P176</f>
        <v>0</v>
      </c>
      <c r="R148" s="126">
        <f>R149+R176</f>
        <v>3.1547140000000007</v>
      </c>
      <c r="T148" s="127">
        <f>T149+T176</f>
        <v>4.2</v>
      </c>
      <c r="AR148" s="121" t="s">
        <v>116</v>
      </c>
      <c r="AT148" s="128" t="s">
        <v>71</v>
      </c>
      <c r="AU148" s="128" t="s">
        <v>72</v>
      </c>
      <c r="AY148" s="121" t="s">
        <v>183</v>
      </c>
      <c r="BK148" s="129">
        <f>BK149+BK176</f>
        <v>0</v>
      </c>
    </row>
    <row r="149" spans="2:63" s="11" customFormat="1" ht="22.9" customHeight="1">
      <c r="B149" s="120"/>
      <c r="D149" s="121" t="s">
        <v>71</v>
      </c>
      <c r="E149" s="130" t="s">
        <v>1653</v>
      </c>
      <c r="F149" s="130" t="s">
        <v>1654</v>
      </c>
      <c r="I149" s="123"/>
      <c r="J149" s="131">
        <f>BK149</f>
        <v>0</v>
      </c>
      <c r="L149" s="120"/>
      <c r="M149" s="125"/>
      <c r="P149" s="126">
        <f>SUM(P150:P175)</f>
        <v>0</v>
      </c>
      <c r="R149" s="126">
        <f>SUM(R150:R175)</f>
        <v>0.8052100000000001</v>
      </c>
      <c r="T149" s="127">
        <f>SUM(T150:T175)</f>
        <v>0</v>
      </c>
      <c r="AR149" s="121" t="s">
        <v>116</v>
      </c>
      <c r="AT149" s="128" t="s">
        <v>71</v>
      </c>
      <c r="AU149" s="128" t="s">
        <v>76</v>
      </c>
      <c r="AY149" s="121" t="s">
        <v>183</v>
      </c>
      <c r="BK149" s="129">
        <f>SUM(BK150:BK175)</f>
        <v>0</v>
      </c>
    </row>
    <row r="150" spans="2:65" s="1" customFormat="1" ht="16.5" customHeight="1">
      <c r="B150" s="132"/>
      <c r="C150" s="133" t="s">
        <v>329</v>
      </c>
      <c r="D150" s="133" t="s">
        <v>185</v>
      </c>
      <c r="E150" s="134" t="s">
        <v>1655</v>
      </c>
      <c r="F150" s="135" t="s">
        <v>1656</v>
      </c>
      <c r="G150" s="136" t="s">
        <v>347</v>
      </c>
      <c r="H150" s="137">
        <v>6</v>
      </c>
      <c r="I150" s="138"/>
      <c r="J150" s="139">
        <f>ROUND(I150*H150,2)</f>
        <v>0</v>
      </c>
      <c r="K150" s="135" t="s">
        <v>189</v>
      </c>
      <c r="L150" s="33"/>
      <c r="M150" s="140" t="s">
        <v>3</v>
      </c>
      <c r="N150" s="141" t="s">
        <v>43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1657</v>
      </c>
      <c r="AT150" s="144" t="s">
        <v>185</v>
      </c>
      <c r="AU150" s="144" t="s">
        <v>80</v>
      </c>
      <c r="AY150" s="18" t="s">
        <v>183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76</v>
      </c>
      <c r="BK150" s="145">
        <f>ROUND(I150*H150,2)</f>
        <v>0</v>
      </c>
      <c r="BL150" s="18" t="s">
        <v>1657</v>
      </c>
      <c r="BM150" s="144" t="s">
        <v>1658</v>
      </c>
    </row>
    <row r="151" spans="2:47" s="1" customFormat="1" ht="12">
      <c r="B151" s="33"/>
      <c r="D151" s="146" t="s">
        <v>191</v>
      </c>
      <c r="F151" s="147" t="s">
        <v>1659</v>
      </c>
      <c r="I151" s="148"/>
      <c r="L151" s="33"/>
      <c r="M151" s="149"/>
      <c r="T151" s="54"/>
      <c r="AT151" s="18" t="s">
        <v>191</v>
      </c>
      <c r="AU151" s="18" t="s">
        <v>80</v>
      </c>
    </row>
    <row r="152" spans="2:47" s="1" customFormat="1" ht="12">
      <c r="B152" s="33"/>
      <c r="D152" s="150" t="s">
        <v>193</v>
      </c>
      <c r="F152" s="151" t="s">
        <v>1660</v>
      </c>
      <c r="I152" s="148"/>
      <c r="L152" s="33"/>
      <c r="M152" s="149"/>
      <c r="T152" s="54"/>
      <c r="AT152" s="18" t="s">
        <v>193</v>
      </c>
      <c r="AU152" s="18" t="s">
        <v>80</v>
      </c>
    </row>
    <row r="153" spans="2:65" s="1" customFormat="1" ht="16.5" customHeight="1">
      <c r="B153" s="132"/>
      <c r="C153" s="173" t="s">
        <v>8</v>
      </c>
      <c r="D153" s="173" t="s">
        <v>312</v>
      </c>
      <c r="E153" s="174" t="s">
        <v>1661</v>
      </c>
      <c r="F153" s="175" t="s">
        <v>1662</v>
      </c>
      <c r="G153" s="176" t="s">
        <v>347</v>
      </c>
      <c r="H153" s="177">
        <v>1</v>
      </c>
      <c r="I153" s="178"/>
      <c r="J153" s="179">
        <f>ROUND(I153*H153,2)</f>
        <v>0</v>
      </c>
      <c r="K153" s="175" t="s">
        <v>1600</v>
      </c>
      <c r="L153" s="180"/>
      <c r="M153" s="181" t="s">
        <v>3</v>
      </c>
      <c r="N153" s="182" t="s">
        <v>43</v>
      </c>
      <c r="P153" s="142">
        <f>O153*H153</f>
        <v>0</v>
      </c>
      <c r="Q153" s="142">
        <v>0.064</v>
      </c>
      <c r="R153" s="142">
        <f>Q153*H153</f>
        <v>0.064</v>
      </c>
      <c r="S153" s="142">
        <v>0</v>
      </c>
      <c r="T153" s="143">
        <f>S153*H153</f>
        <v>0</v>
      </c>
      <c r="AR153" s="144" t="s">
        <v>1663</v>
      </c>
      <c r="AT153" s="144" t="s">
        <v>312</v>
      </c>
      <c r="AU153" s="144" t="s">
        <v>80</v>
      </c>
      <c r="AY153" s="18" t="s">
        <v>183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8" t="s">
        <v>76</v>
      </c>
      <c r="BK153" s="145">
        <f>ROUND(I153*H153,2)</f>
        <v>0</v>
      </c>
      <c r="BL153" s="18" t="s">
        <v>1663</v>
      </c>
      <c r="BM153" s="144" t="s">
        <v>1664</v>
      </c>
    </row>
    <row r="154" spans="2:47" s="1" customFormat="1" ht="12">
      <c r="B154" s="33"/>
      <c r="D154" s="146" t="s">
        <v>191</v>
      </c>
      <c r="F154" s="147" t="s">
        <v>1662</v>
      </c>
      <c r="I154" s="148"/>
      <c r="L154" s="33"/>
      <c r="M154" s="149"/>
      <c r="T154" s="54"/>
      <c r="AT154" s="18" t="s">
        <v>191</v>
      </c>
      <c r="AU154" s="18" t="s">
        <v>80</v>
      </c>
    </row>
    <row r="155" spans="2:65" s="1" customFormat="1" ht="16.5" customHeight="1">
      <c r="B155" s="132"/>
      <c r="C155" s="173" t="s">
        <v>344</v>
      </c>
      <c r="D155" s="173" t="s">
        <v>312</v>
      </c>
      <c r="E155" s="174" t="s">
        <v>1665</v>
      </c>
      <c r="F155" s="175" t="s">
        <v>1666</v>
      </c>
      <c r="G155" s="176" t="s">
        <v>347</v>
      </c>
      <c r="H155" s="177">
        <v>1</v>
      </c>
      <c r="I155" s="178"/>
      <c r="J155" s="179">
        <f>ROUND(I155*H155,2)</f>
        <v>0</v>
      </c>
      <c r="K155" s="175" t="s">
        <v>1600</v>
      </c>
      <c r="L155" s="180"/>
      <c r="M155" s="181" t="s">
        <v>3</v>
      </c>
      <c r="N155" s="182" t="s">
        <v>43</v>
      </c>
      <c r="P155" s="142">
        <f>O155*H155</f>
        <v>0</v>
      </c>
      <c r="Q155" s="142">
        <v>0.001</v>
      </c>
      <c r="R155" s="142">
        <f>Q155*H155</f>
        <v>0.001</v>
      </c>
      <c r="S155" s="142">
        <v>0</v>
      </c>
      <c r="T155" s="143">
        <f>S155*H155</f>
        <v>0</v>
      </c>
      <c r="AR155" s="144" t="s">
        <v>1667</v>
      </c>
      <c r="AT155" s="144" t="s">
        <v>312</v>
      </c>
      <c r="AU155" s="144" t="s">
        <v>80</v>
      </c>
      <c r="AY155" s="18" t="s">
        <v>183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8" t="s">
        <v>76</v>
      </c>
      <c r="BK155" s="145">
        <f>ROUND(I155*H155,2)</f>
        <v>0</v>
      </c>
      <c r="BL155" s="18" t="s">
        <v>1657</v>
      </c>
      <c r="BM155" s="144" t="s">
        <v>1668</v>
      </c>
    </row>
    <row r="156" spans="2:47" s="1" customFormat="1" ht="12">
      <c r="B156" s="33"/>
      <c r="D156" s="146" t="s">
        <v>191</v>
      </c>
      <c r="F156" s="147" t="s">
        <v>1666</v>
      </c>
      <c r="I156" s="148"/>
      <c r="L156" s="33"/>
      <c r="M156" s="149"/>
      <c r="T156" s="54"/>
      <c r="AT156" s="18" t="s">
        <v>191</v>
      </c>
      <c r="AU156" s="18" t="s">
        <v>80</v>
      </c>
    </row>
    <row r="157" spans="2:65" s="1" customFormat="1" ht="16.5" customHeight="1">
      <c r="B157" s="132"/>
      <c r="C157" s="173" t="s">
        <v>352</v>
      </c>
      <c r="D157" s="173" t="s">
        <v>312</v>
      </c>
      <c r="E157" s="174" t="s">
        <v>1669</v>
      </c>
      <c r="F157" s="175" t="s">
        <v>1670</v>
      </c>
      <c r="G157" s="176" t="s">
        <v>347</v>
      </c>
      <c r="H157" s="177">
        <v>5</v>
      </c>
      <c r="I157" s="178"/>
      <c r="J157" s="179">
        <f>ROUND(I157*H157,2)</f>
        <v>0</v>
      </c>
      <c r="K157" s="175" t="s">
        <v>1600</v>
      </c>
      <c r="L157" s="180"/>
      <c r="M157" s="181" t="s">
        <v>3</v>
      </c>
      <c r="N157" s="182" t="s">
        <v>43</v>
      </c>
      <c r="P157" s="142">
        <f>O157*H157</f>
        <v>0</v>
      </c>
      <c r="Q157" s="142">
        <v>0.082</v>
      </c>
      <c r="R157" s="142">
        <f>Q157*H157</f>
        <v>0.41000000000000003</v>
      </c>
      <c r="S157" s="142">
        <v>0</v>
      </c>
      <c r="T157" s="143">
        <f>S157*H157</f>
        <v>0</v>
      </c>
      <c r="AR157" s="144" t="s">
        <v>1663</v>
      </c>
      <c r="AT157" s="144" t="s">
        <v>312</v>
      </c>
      <c r="AU157" s="144" t="s">
        <v>80</v>
      </c>
      <c r="AY157" s="18" t="s">
        <v>183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8" t="s">
        <v>76</v>
      </c>
      <c r="BK157" s="145">
        <f>ROUND(I157*H157,2)</f>
        <v>0</v>
      </c>
      <c r="BL157" s="18" t="s">
        <v>1663</v>
      </c>
      <c r="BM157" s="144" t="s">
        <v>1671</v>
      </c>
    </row>
    <row r="158" spans="2:47" s="1" customFormat="1" ht="12">
      <c r="B158" s="33"/>
      <c r="D158" s="146" t="s">
        <v>191</v>
      </c>
      <c r="F158" s="147" t="s">
        <v>1670</v>
      </c>
      <c r="I158" s="148"/>
      <c r="L158" s="33"/>
      <c r="M158" s="149"/>
      <c r="T158" s="54"/>
      <c r="AT158" s="18" t="s">
        <v>191</v>
      </c>
      <c r="AU158" s="18" t="s">
        <v>80</v>
      </c>
    </row>
    <row r="159" spans="2:65" s="1" customFormat="1" ht="16.5" customHeight="1">
      <c r="B159" s="132"/>
      <c r="C159" s="173" t="s">
        <v>359</v>
      </c>
      <c r="D159" s="173" t="s">
        <v>312</v>
      </c>
      <c r="E159" s="174" t="s">
        <v>1672</v>
      </c>
      <c r="F159" s="175" t="s">
        <v>1673</v>
      </c>
      <c r="G159" s="176" t="s">
        <v>347</v>
      </c>
      <c r="H159" s="177">
        <v>5</v>
      </c>
      <c r="I159" s="178"/>
      <c r="J159" s="179">
        <f>ROUND(I159*H159,2)</f>
        <v>0</v>
      </c>
      <c r="K159" s="175" t="s">
        <v>1600</v>
      </c>
      <c r="L159" s="180"/>
      <c r="M159" s="181" t="s">
        <v>3</v>
      </c>
      <c r="N159" s="182" t="s">
        <v>43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1667</v>
      </c>
      <c r="AT159" s="144" t="s">
        <v>312</v>
      </c>
      <c r="AU159" s="144" t="s">
        <v>80</v>
      </c>
      <c r="AY159" s="18" t="s">
        <v>183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8" t="s">
        <v>76</v>
      </c>
      <c r="BK159" s="145">
        <f>ROUND(I159*H159,2)</f>
        <v>0</v>
      </c>
      <c r="BL159" s="18" t="s">
        <v>1657</v>
      </c>
      <c r="BM159" s="144" t="s">
        <v>1674</v>
      </c>
    </row>
    <row r="160" spans="2:47" s="1" customFormat="1" ht="12">
      <c r="B160" s="33"/>
      <c r="D160" s="146" t="s">
        <v>191</v>
      </c>
      <c r="F160" s="147" t="s">
        <v>1673</v>
      </c>
      <c r="I160" s="148"/>
      <c r="L160" s="33"/>
      <c r="M160" s="149"/>
      <c r="T160" s="54"/>
      <c r="AT160" s="18" t="s">
        <v>191</v>
      </c>
      <c r="AU160" s="18" t="s">
        <v>80</v>
      </c>
    </row>
    <row r="161" spans="2:65" s="1" customFormat="1" ht="16.5" customHeight="1">
      <c r="B161" s="132"/>
      <c r="C161" s="173" t="s">
        <v>365</v>
      </c>
      <c r="D161" s="173" t="s">
        <v>312</v>
      </c>
      <c r="E161" s="174" t="s">
        <v>1675</v>
      </c>
      <c r="F161" s="175" t="s">
        <v>1676</v>
      </c>
      <c r="G161" s="176" t="s">
        <v>295</v>
      </c>
      <c r="H161" s="177">
        <v>0.202</v>
      </c>
      <c r="I161" s="178"/>
      <c r="J161" s="179">
        <f>ROUND(I161*H161,2)</f>
        <v>0</v>
      </c>
      <c r="K161" s="175" t="s">
        <v>189</v>
      </c>
      <c r="L161" s="180"/>
      <c r="M161" s="181" t="s">
        <v>3</v>
      </c>
      <c r="N161" s="182" t="s">
        <v>43</v>
      </c>
      <c r="P161" s="142">
        <f>O161*H161</f>
        <v>0</v>
      </c>
      <c r="Q161" s="142">
        <v>1</v>
      </c>
      <c r="R161" s="142">
        <f>Q161*H161</f>
        <v>0.202</v>
      </c>
      <c r="S161" s="142">
        <v>0</v>
      </c>
      <c r="T161" s="143">
        <f>S161*H161</f>
        <v>0</v>
      </c>
      <c r="AR161" s="144" t="s">
        <v>1667</v>
      </c>
      <c r="AT161" s="144" t="s">
        <v>312</v>
      </c>
      <c r="AU161" s="144" t="s">
        <v>80</v>
      </c>
      <c r="AY161" s="18" t="s">
        <v>183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8" t="s">
        <v>76</v>
      </c>
      <c r="BK161" s="145">
        <f>ROUND(I161*H161,2)</f>
        <v>0</v>
      </c>
      <c r="BL161" s="18" t="s">
        <v>1657</v>
      </c>
      <c r="BM161" s="144" t="s">
        <v>1677</v>
      </c>
    </row>
    <row r="162" spans="2:47" s="1" customFormat="1" ht="12">
      <c r="B162" s="33"/>
      <c r="D162" s="146" t="s">
        <v>191</v>
      </c>
      <c r="F162" s="147" t="s">
        <v>1676</v>
      </c>
      <c r="I162" s="148"/>
      <c r="L162" s="33"/>
      <c r="M162" s="149"/>
      <c r="T162" s="54"/>
      <c r="AT162" s="18" t="s">
        <v>191</v>
      </c>
      <c r="AU162" s="18" t="s">
        <v>80</v>
      </c>
    </row>
    <row r="163" spans="2:51" s="13" customFormat="1" ht="12">
      <c r="B163" s="159"/>
      <c r="D163" s="146" t="s">
        <v>197</v>
      </c>
      <c r="E163" s="160" t="s">
        <v>3</v>
      </c>
      <c r="F163" s="161" t="s">
        <v>1678</v>
      </c>
      <c r="H163" s="162">
        <v>0.202</v>
      </c>
      <c r="I163" s="163"/>
      <c r="L163" s="159"/>
      <c r="M163" s="164"/>
      <c r="T163" s="165"/>
      <c r="AT163" s="160" t="s">
        <v>197</v>
      </c>
      <c r="AU163" s="160" t="s">
        <v>80</v>
      </c>
      <c r="AV163" s="13" t="s">
        <v>80</v>
      </c>
      <c r="AW163" s="13" t="s">
        <v>31</v>
      </c>
      <c r="AX163" s="13" t="s">
        <v>76</v>
      </c>
      <c r="AY163" s="160" t="s">
        <v>183</v>
      </c>
    </row>
    <row r="164" spans="2:65" s="1" customFormat="1" ht="16.5" customHeight="1">
      <c r="B164" s="132"/>
      <c r="C164" s="133" t="s">
        <v>371</v>
      </c>
      <c r="D164" s="133" t="s">
        <v>185</v>
      </c>
      <c r="E164" s="134" t="s">
        <v>1679</v>
      </c>
      <c r="F164" s="135" t="s">
        <v>1680</v>
      </c>
      <c r="G164" s="136" t="s">
        <v>347</v>
      </c>
      <c r="H164" s="137">
        <v>6</v>
      </c>
      <c r="I164" s="138"/>
      <c r="J164" s="139">
        <f>ROUND(I164*H164,2)</f>
        <v>0</v>
      </c>
      <c r="K164" s="135" t="s">
        <v>189</v>
      </c>
      <c r="L164" s="33"/>
      <c r="M164" s="140" t="s">
        <v>3</v>
      </c>
      <c r="N164" s="141" t="s">
        <v>43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1657</v>
      </c>
      <c r="AT164" s="144" t="s">
        <v>185</v>
      </c>
      <c r="AU164" s="144" t="s">
        <v>80</v>
      </c>
      <c r="AY164" s="18" t="s">
        <v>183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8" t="s">
        <v>76</v>
      </c>
      <c r="BK164" s="145">
        <f>ROUND(I164*H164,2)</f>
        <v>0</v>
      </c>
      <c r="BL164" s="18" t="s">
        <v>1657</v>
      </c>
      <c r="BM164" s="144" t="s">
        <v>1681</v>
      </c>
    </row>
    <row r="165" spans="2:47" s="1" customFormat="1" ht="12">
      <c r="B165" s="33"/>
      <c r="D165" s="146" t="s">
        <v>191</v>
      </c>
      <c r="F165" s="147" t="s">
        <v>1682</v>
      </c>
      <c r="I165" s="148"/>
      <c r="L165" s="33"/>
      <c r="M165" s="149"/>
      <c r="T165" s="54"/>
      <c r="AT165" s="18" t="s">
        <v>191</v>
      </c>
      <c r="AU165" s="18" t="s">
        <v>80</v>
      </c>
    </row>
    <row r="166" spans="2:47" s="1" customFormat="1" ht="12">
      <c r="B166" s="33"/>
      <c r="D166" s="150" t="s">
        <v>193</v>
      </c>
      <c r="F166" s="151" t="s">
        <v>1683</v>
      </c>
      <c r="I166" s="148"/>
      <c r="L166" s="33"/>
      <c r="M166" s="149"/>
      <c r="T166" s="54"/>
      <c r="AT166" s="18" t="s">
        <v>193</v>
      </c>
      <c r="AU166" s="18" t="s">
        <v>80</v>
      </c>
    </row>
    <row r="167" spans="2:65" s="1" customFormat="1" ht="16.5" customHeight="1">
      <c r="B167" s="132"/>
      <c r="C167" s="173" t="s">
        <v>378</v>
      </c>
      <c r="D167" s="173" t="s">
        <v>312</v>
      </c>
      <c r="E167" s="174" t="s">
        <v>1684</v>
      </c>
      <c r="F167" s="175" t="s">
        <v>1685</v>
      </c>
      <c r="G167" s="176" t="s">
        <v>347</v>
      </c>
      <c r="H167" s="177">
        <v>1</v>
      </c>
      <c r="I167" s="178"/>
      <c r="J167" s="179">
        <f>ROUND(I167*H167,2)</f>
        <v>0</v>
      </c>
      <c r="K167" s="175" t="s">
        <v>1600</v>
      </c>
      <c r="L167" s="180"/>
      <c r="M167" s="181" t="s">
        <v>3</v>
      </c>
      <c r="N167" s="182" t="s">
        <v>43</v>
      </c>
      <c r="P167" s="142">
        <f>O167*H167</f>
        <v>0</v>
      </c>
      <c r="Q167" s="142">
        <v>0.01129</v>
      </c>
      <c r="R167" s="142">
        <f>Q167*H167</f>
        <v>0.01129</v>
      </c>
      <c r="S167" s="142">
        <v>0</v>
      </c>
      <c r="T167" s="143">
        <f>S167*H167</f>
        <v>0</v>
      </c>
      <c r="AR167" s="144" t="s">
        <v>1663</v>
      </c>
      <c r="AT167" s="144" t="s">
        <v>312</v>
      </c>
      <c r="AU167" s="144" t="s">
        <v>80</v>
      </c>
      <c r="AY167" s="18" t="s">
        <v>183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8" t="s">
        <v>76</v>
      </c>
      <c r="BK167" s="145">
        <f>ROUND(I167*H167,2)</f>
        <v>0</v>
      </c>
      <c r="BL167" s="18" t="s">
        <v>1663</v>
      </c>
      <c r="BM167" s="144" t="s">
        <v>1686</v>
      </c>
    </row>
    <row r="168" spans="2:47" s="1" customFormat="1" ht="12">
      <c r="B168" s="33"/>
      <c r="D168" s="146" t="s">
        <v>191</v>
      </c>
      <c r="F168" s="147" t="s">
        <v>1685</v>
      </c>
      <c r="I168" s="148"/>
      <c r="L168" s="33"/>
      <c r="M168" s="149"/>
      <c r="T168" s="54"/>
      <c r="AT168" s="18" t="s">
        <v>191</v>
      </c>
      <c r="AU168" s="18" t="s">
        <v>80</v>
      </c>
    </row>
    <row r="169" spans="2:65" s="1" customFormat="1" ht="16.5" customHeight="1">
      <c r="B169" s="132"/>
      <c r="C169" s="173" t="s">
        <v>384</v>
      </c>
      <c r="D169" s="173" t="s">
        <v>312</v>
      </c>
      <c r="E169" s="174" t="s">
        <v>1687</v>
      </c>
      <c r="F169" s="175" t="s">
        <v>1688</v>
      </c>
      <c r="G169" s="176" t="s">
        <v>347</v>
      </c>
      <c r="H169" s="177">
        <v>5</v>
      </c>
      <c r="I169" s="178"/>
      <c r="J169" s="179">
        <f>ROUND(I169*H169,2)</f>
        <v>0</v>
      </c>
      <c r="K169" s="175" t="s">
        <v>1600</v>
      </c>
      <c r="L169" s="180"/>
      <c r="M169" s="181" t="s">
        <v>3</v>
      </c>
      <c r="N169" s="182" t="s">
        <v>43</v>
      </c>
      <c r="P169" s="142">
        <f>O169*H169</f>
        <v>0</v>
      </c>
      <c r="Q169" s="142">
        <v>0.02288</v>
      </c>
      <c r="R169" s="142">
        <f>Q169*H169</f>
        <v>0.1144</v>
      </c>
      <c r="S169" s="142">
        <v>0</v>
      </c>
      <c r="T169" s="143">
        <f>S169*H169</f>
        <v>0</v>
      </c>
      <c r="AR169" s="144" t="s">
        <v>1663</v>
      </c>
      <c r="AT169" s="144" t="s">
        <v>312</v>
      </c>
      <c r="AU169" s="144" t="s">
        <v>80</v>
      </c>
      <c r="AY169" s="18" t="s">
        <v>183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8" t="s">
        <v>76</v>
      </c>
      <c r="BK169" s="145">
        <f>ROUND(I169*H169,2)</f>
        <v>0</v>
      </c>
      <c r="BL169" s="18" t="s">
        <v>1663</v>
      </c>
      <c r="BM169" s="144" t="s">
        <v>1689</v>
      </c>
    </row>
    <row r="170" spans="2:47" s="1" customFormat="1" ht="12">
      <c r="B170" s="33"/>
      <c r="D170" s="146" t="s">
        <v>191</v>
      </c>
      <c r="F170" s="147" t="s">
        <v>1688</v>
      </c>
      <c r="I170" s="148"/>
      <c r="L170" s="33"/>
      <c r="M170" s="149"/>
      <c r="T170" s="54"/>
      <c r="AT170" s="18" t="s">
        <v>191</v>
      </c>
      <c r="AU170" s="18" t="s">
        <v>80</v>
      </c>
    </row>
    <row r="171" spans="2:65" s="1" customFormat="1" ht="16.5" customHeight="1">
      <c r="B171" s="132"/>
      <c r="C171" s="133" t="s">
        <v>389</v>
      </c>
      <c r="D171" s="133" t="s">
        <v>185</v>
      </c>
      <c r="E171" s="134" t="s">
        <v>1690</v>
      </c>
      <c r="F171" s="135" t="s">
        <v>1691</v>
      </c>
      <c r="G171" s="136" t="s">
        <v>347</v>
      </c>
      <c r="H171" s="137">
        <v>6</v>
      </c>
      <c r="I171" s="138"/>
      <c r="J171" s="139">
        <f>ROUND(I171*H171,2)</f>
        <v>0</v>
      </c>
      <c r="K171" s="135" t="s">
        <v>189</v>
      </c>
      <c r="L171" s="33"/>
      <c r="M171" s="140" t="s">
        <v>3</v>
      </c>
      <c r="N171" s="141" t="s">
        <v>43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1657</v>
      </c>
      <c r="AT171" s="144" t="s">
        <v>185</v>
      </c>
      <c r="AU171" s="144" t="s">
        <v>80</v>
      </c>
      <c r="AY171" s="18" t="s">
        <v>183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8" t="s">
        <v>76</v>
      </c>
      <c r="BK171" s="145">
        <f>ROUND(I171*H171,2)</f>
        <v>0</v>
      </c>
      <c r="BL171" s="18" t="s">
        <v>1657</v>
      </c>
      <c r="BM171" s="144" t="s">
        <v>1692</v>
      </c>
    </row>
    <row r="172" spans="2:47" s="1" customFormat="1" ht="12">
      <c r="B172" s="33"/>
      <c r="D172" s="146" t="s">
        <v>191</v>
      </c>
      <c r="F172" s="147" t="s">
        <v>1691</v>
      </c>
      <c r="I172" s="148"/>
      <c r="L172" s="33"/>
      <c r="M172" s="149"/>
      <c r="T172" s="54"/>
      <c r="AT172" s="18" t="s">
        <v>191</v>
      </c>
      <c r="AU172" s="18" t="s">
        <v>80</v>
      </c>
    </row>
    <row r="173" spans="2:47" s="1" customFormat="1" ht="12">
      <c r="B173" s="33"/>
      <c r="D173" s="150" t="s">
        <v>193</v>
      </c>
      <c r="F173" s="151" t="s">
        <v>1693</v>
      </c>
      <c r="I173" s="148"/>
      <c r="L173" s="33"/>
      <c r="M173" s="149"/>
      <c r="T173" s="54"/>
      <c r="AT173" s="18" t="s">
        <v>193</v>
      </c>
      <c r="AU173" s="18" t="s">
        <v>80</v>
      </c>
    </row>
    <row r="174" spans="2:65" s="1" customFormat="1" ht="16.5" customHeight="1">
      <c r="B174" s="132"/>
      <c r="C174" s="173" t="s">
        <v>397</v>
      </c>
      <c r="D174" s="173" t="s">
        <v>312</v>
      </c>
      <c r="E174" s="174" t="s">
        <v>1694</v>
      </c>
      <c r="F174" s="175" t="s">
        <v>1695</v>
      </c>
      <c r="G174" s="176" t="s">
        <v>347</v>
      </c>
      <c r="H174" s="177">
        <v>6</v>
      </c>
      <c r="I174" s="178"/>
      <c r="J174" s="179">
        <f>ROUND(I174*H174,2)</f>
        <v>0</v>
      </c>
      <c r="K174" s="175" t="s">
        <v>1600</v>
      </c>
      <c r="L174" s="180"/>
      <c r="M174" s="181" t="s">
        <v>3</v>
      </c>
      <c r="N174" s="182" t="s">
        <v>43</v>
      </c>
      <c r="P174" s="142">
        <f>O174*H174</f>
        <v>0</v>
      </c>
      <c r="Q174" s="142">
        <v>0.00042</v>
      </c>
      <c r="R174" s="142">
        <f>Q174*H174</f>
        <v>0.00252</v>
      </c>
      <c r="S174" s="142">
        <v>0</v>
      </c>
      <c r="T174" s="143">
        <f>S174*H174</f>
        <v>0</v>
      </c>
      <c r="AR174" s="144" t="s">
        <v>1667</v>
      </c>
      <c r="AT174" s="144" t="s">
        <v>312</v>
      </c>
      <c r="AU174" s="144" t="s">
        <v>80</v>
      </c>
      <c r="AY174" s="18" t="s">
        <v>183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76</v>
      </c>
      <c r="BK174" s="145">
        <f>ROUND(I174*H174,2)</f>
        <v>0</v>
      </c>
      <c r="BL174" s="18" t="s">
        <v>1657</v>
      </c>
      <c r="BM174" s="144" t="s">
        <v>1696</v>
      </c>
    </row>
    <row r="175" spans="2:47" s="1" customFormat="1" ht="12">
      <c r="B175" s="33"/>
      <c r="D175" s="146" t="s">
        <v>191</v>
      </c>
      <c r="F175" s="147" t="s">
        <v>1695</v>
      </c>
      <c r="I175" s="148"/>
      <c r="L175" s="33"/>
      <c r="M175" s="149"/>
      <c r="T175" s="54"/>
      <c r="AT175" s="18" t="s">
        <v>191</v>
      </c>
      <c r="AU175" s="18" t="s">
        <v>80</v>
      </c>
    </row>
    <row r="176" spans="2:63" s="11" customFormat="1" ht="22.9" customHeight="1">
      <c r="B176" s="120"/>
      <c r="D176" s="121" t="s">
        <v>71</v>
      </c>
      <c r="E176" s="130" t="s">
        <v>1697</v>
      </c>
      <c r="F176" s="130" t="s">
        <v>1698</v>
      </c>
      <c r="I176" s="123"/>
      <c r="J176" s="131">
        <f>BK176</f>
        <v>0</v>
      </c>
      <c r="L176" s="120"/>
      <c r="M176" s="125"/>
      <c r="P176" s="126">
        <f>SUM(P177:P255)</f>
        <v>0</v>
      </c>
      <c r="R176" s="126">
        <f>SUM(R177:R255)</f>
        <v>2.3495040000000005</v>
      </c>
      <c r="T176" s="127">
        <f>SUM(T177:T255)</f>
        <v>4.2</v>
      </c>
      <c r="AR176" s="121" t="s">
        <v>116</v>
      </c>
      <c r="AT176" s="128" t="s">
        <v>71</v>
      </c>
      <c r="AU176" s="128" t="s">
        <v>76</v>
      </c>
      <c r="AY176" s="121" t="s">
        <v>183</v>
      </c>
      <c r="BK176" s="129">
        <f>SUM(BK177:BK255)</f>
        <v>0</v>
      </c>
    </row>
    <row r="177" spans="2:65" s="1" customFormat="1" ht="16.5" customHeight="1">
      <c r="B177" s="132"/>
      <c r="C177" s="133" t="s">
        <v>402</v>
      </c>
      <c r="D177" s="133" t="s">
        <v>185</v>
      </c>
      <c r="E177" s="134" t="s">
        <v>1699</v>
      </c>
      <c r="F177" s="135" t="s">
        <v>1700</v>
      </c>
      <c r="G177" s="136" t="s">
        <v>1701</v>
      </c>
      <c r="H177" s="137">
        <v>0.06</v>
      </c>
      <c r="I177" s="138"/>
      <c r="J177" s="139">
        <f>ROUND(I177*H177,2)</f>
        <v>0</v>
      </c>
      <c r="K177" s="135" t="s">
        <v>189</v>
      </c>
      <c r="L177" s="33"/>
      <c r="M177" s="140" t="s">
        <v>3</v>
      </c>
      <c r="N177" s="141" t="s">
        <v>43</v>
      </c>
      <c r="P177" s="142">
        <f>O177*H177</f>
        <v>0</v>
      </c>
      <c r="Q177" s="142">
        <v>0.0044</v>
      </c>
      <c r="R177" s="142">
        <f>Q177*H177</f>
        <v>0.000264</v>
      </c>
      <c r="S177" s="142">
        <v>0</v>
      </c>
      <c r="T177" s="143">
        <f>S177*H177</f>
        <v>0</v>
      </c>
      <c r="AR177" s="144" t="s">
        <v>1657</v>
      </c>
      <c r="AT177" s="144" t="s">
        <v>185</v>
      </c>
      <c r="AU177" s="144" t="s">
        <v>80</v>
      </c>
      <c r="AY177" s="18" t="s">
        <v>183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8" t="s">
        <v>76</v>
      </c>
      <c r="BK177" s="145">
        <f>ROUND(I177*H177,2)</f>
        <v>0</v>
      </c>
      <c r="BL177" s="18" t="s">
        <v>1657</v>
      </c>
      <c r="BM177" s="144" t="s">
        <v>1702</v>
      </c>
    </row>
    <row r="178" spans="2:47" s="1" customFormat="1" ht="12">
      <c r="B178" s="33"/>
      <c r="D178" s="146" t="s">
        <v>191</v>
      </c>
      <c r="F178" s="147" t="s">
        <v>1703</v>
      </c>
      <c r="I178" s="148"/>
      <c r="L178" s="33"/>
      <c r="M178" s="149"/>
      <c r="T178" s="54"/>
      <c r="AT178" s="18" t="s">
        <v>191</v>
      </c>
      <c r="AU178" s="18" t="s">
        <v>80</v>
      </c>
    </row>
    <row r="179" spans="2:47" s="1" customFormat="1" ht="12">
      <c r="B179" s="33"/>
      <c r="D179" s="150" t="s">
        <v>193</v>
      </c>
      <c r="F179" s="151" t="s">
        <v>1704</v>
      </c>
      <c r="I179" s="148"/>
      <c r="L179" s="33"/>
      <c r="M179" s="149"/>
      <c r="T179" s="54"/>
      <c r="AT179" s="18" t="s">
        <v>193</v>
      </c>
      <c r="AU179" s="18" t="s">
        <v>80</v>
      </c>
    </row>
    <row r="180" spans="2:65" s="1" customFormat="1" ht="16.5" customHeight="1">
      <c r="B180" s="132"/>
      <c r="C180" s="133" t="s">
        <v>408</v>
      </c>
      <c r="D180" s="133" t="s">
        <v>185</v>
      </c>
      <c r="E180" s="134" t="s">
        <v>1705</v>
      </c>
      <c r="F180" s="135" t="s">
        <v>1706</v>
      </c>
      <c r="G180" s="136" t="s">
        <v>273</v>
      </c>
      <c r="H180" s="137">
        <v>2.592</v>
      </c>
      <c r="I180" s="138"/>
      <c r="J180" s="139">
        <f>ROUND(I180*H180,2)</f>
        <v>0</v>
      </c>
      <c r="K180" s="135" t="s">
        <v>189</v>
      </c>
      <c r="L180" s="33"/>
      <c r="M180" s="140" t="s">
        <v>3</v>
      </c>
      <c r="N180" s="141" t="s">
        <v>43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1657</v>
      </c>
      <c r="AT180" s="144" t="s">
        <v>185</v>
      </c>
      <c r="AU180" s="144" t="s">
        <v>80</v>
      </c>
      <c r="AY180" s="18" t="s">
        <v>183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8" t="s">
        <v>76</v>
      </c>
      <c r="BK180" s="145">
        <f>ROUND(I180*H180,2)</f>
        <v>0</v>
      </c>
      <c r="BL180" s="18" t="s">
        <v>1657</v>
      </c>
      <c r="BM180" s="144" t="s">
        <v>1707</v>
      </c>
    </row>
    <row r="181" spans="2:47" s="1" customFormat="1" ht="19.5">
      <c r="B181" s="33"/>
      <c r="D181" s="146" t="s">
        <v>191</v>
      </c>
      <c r="F181" s="147" t="s">
        <v>1708</v>
      </c>
      <c r="I181" s="148"/>
      <c r="L181" s="33"/>
      <c r="M181" s="149"/>
      <c r="T181" s="54"/>
      <c r="AT181" s="18" t="s">
        <v>191</v>
      </c>
      <c r="AU181" s="18" t="s">
        <v>80</v>
      </c>
    </row>
    <row r="182" spans="2:47" s="1" customFormat="1" ht="12">
      <c r="B182" s="33"/>
      <c r="D182" s="150" t="s">
        <v>193</v>
      </c>
      <c r="F182" s="151" t="s">
        <v>1709</v>
      </c>
      <c r="I182" s="148"/>
      <c r="L182" s="33"/>
      <c r="M182" s="149"/>
      <c r="T182" s="54"/>
      <c r="AT182" s="18" t="s">
        <v>193</v>
      </c>
      <c r="AU182" s="18" t="s">
        <v>80</v>
      </c>
    </row>
    <row r="183" spans="2:47" s="1" customFormat="1" ht="19.5">
      <c r="B183" s="33"/>
      <c r="D183" s="146" t="s">
        <v>195</v>
      </c>
      <c r="F183" s="152" t="s">
        <v>1710</v>
      </c>
      <c r="I183" s="148"/>
      <c r="L183" s="33"/>
      <c r="M183" s="149"/>
      <c r="T183" s="54"/>
      <c r="AT183" s="18" t="s">
        <v>195</v>
      </c>
      <c r="AU183" s="18" t="s">
        <v>80</v>
      </c>
    </row>
    <row r="184" spans="2:51" s="13" customFormat="1" ht="12">
      <c r="B184" s="159"/>
      <c r="D184" s="146" t="s">
        <v>197</v>
      </c>
      <c r="E184" s="160" t="s">
        <v>3</v>
      </c>
      <c r="F184" s="161" t="s">
        <v>1711</v>
      </c>
      <c r="H184" s="162">
        <v>2.592</v>
      </c>
      <c r="I184" s="163"/>
      <c r="L184" s="159"/>
      <c r="M184" s="164"/>
      <c r="T184" s="165"/>
      <c r="AT184" s="160" t="s">
        <v>197</v>
      </c>
      <c r="AU184" s="160" t="s">
        <v>80</v>
      </c>
      <c r="AV184" s="13" t="s">
        <v>80</v>
      </c>
      <c r="AW184" s="13" t="s">
        <v>31</v>
      </c>
      <c r="AX184" s="13" t="s">
        <v>76</v>
      </c>
      <c r="AY184" s="160" t="s">
        <v>183</v>
      </c>
    </row>
    <row r="185" spans="2:65" s="1" customFormat="1" ht="16.5" customHeight="1">
      <c r="B185" s="132"/>
      <c r="C185" s="133" t="s">
        <v>413</v>
      </c>
      <c r="D185" s="133" t="s">
        <v>185</v>
      </c>
      <c r="E185" s="134" t="s">
        <v>1712</v>
      </c>
      <c r="F185" s="135" t="s">
        <v>1713</v>
      </c>
      <c r="G185" s="136" t="s">
        <v>248</v>
      </c>
      <c r="H185" s="137">
        <v>60</v>
      </c>
      <c r="I185" s="138"/>
      <c r="J185" s="139">
        <f>ROUND(I185*H185,2)</f>
        <v>0</v>
      </c>
      <c r="K185" s="135" t="s">
        <v>189</v>
      </c>
      <c r="L185" s="33"/>
      <c r="M185" s="140" t="s">
        <v>3</v>
      </c>
      <c r="N185" s="141" t="s">
        <v>43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1657</v>
      </c>
      <c r="AT185" s="144" t="s">
        <v>185</v>
      </c>
      <c r="AU185" s="144" t="s">
        <v>80</v>
      </c>
      <c r="AY185" s="18" t="s">
        <v>183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8" t="s">
        <v>76</v>
      </c>
      <c r="BK185" s="145">
        <f>ROUND(I185*H185,2)</f>
        <v>0</v>
      </c>
      <c r="BL185" s="18" t="s">
        <v>1657</v>
      </c>
      <c r="BM185" s="144" t="s">
        <v>1714</v>
      </c>
    </row>
    <row r="186" spans="2:47" s="1" customFormat="1" ht="19.5">
      <c r="B186" s="33"/>
      <c r="D186" s="146" t="s">
        <v>191</v>
      </c>
      <c r="F186" s="147" t="s">
        <v>1715</v>
      </c>
      <c r="I186" s="148"/>
      <c r="L186" s="33"/>
      <c r="M186" s="149"/>
      <c r="T186" s="54"/>
      <c r="AT186" s="18" t="s">
        <v>191</v>
      </c>
      <c r="AU186" s="18" t="s">
        <v>80</v>
      </c>
    </row>
    <row r="187" spans="2:47" s="1" customFormat="1" ht="12">
      <c r="B187" s="33"/>
      <c r="D187" s="150" t="s">
        <v>193</v>
      </c>
      <c r="F187" s="151" t="s">
        <v>1716</v>
      </c>
      <c r="I187" s="148"/>
      <c r="L187" s="33"/>
      <c r="M187" s="149"/>
      <c r="T187" s="54"/>
      <c r="AT187" s="18" t="s">
        <v>193</v>
      </c>
      <c r="AU187" s="18" t="s">
        <v>80</v>
      </c>
    </row>
    <row r="188" spans="2:65" s="1" customFormat="1" ht="16.5" customHeight="1">
      <c r="B188" s="132"/>
      <c r="C188" s="133" t="s">
        <v>418</v>
      </c>
      <c r="D188" s="133" t="s">
        <v>185</v>
      </c>
      <c r="E188" s="134" t="s">
        <v>1717</v>
      </c>
      <c r="F188" s="135" t="s">
        <v>1718</v>
      </c>
      <c r="G188" s="136" t="s">
        <v>248</v>
      </c>
      <c r="H188" s="137">
        <v>60</v>
      </c>
      <c r="I188" s="138"/>
      <c r="J188" s="139">
        <f>ROUND(I188*H188,2)</f>
        <v>0</v>
      </c>
      <c r="K188" s="135" t="s">
        <v>189</v>
      </c>
      <c r="L188" s="33"/>
      <c r="M188" s="140" t="s">
        <v>3</v>
      </c>
      <c r="N188" s="141" t="s">
        <v>43</v>
      </c>
      <c r="P188" s="142">
        <f>O188*H188</f>
        <v>0</v>
      </c>
      <c r="Q188" s="142">
        <v>0.0019</v>
      </c>
      <c r="R188" s="142">
        <f>Q188*H188</f>
        <v>0.114</v>
      </c>
      <c r="S188" s="142">
        <v>0</v>
      </c>
      <c r="T188" s="143">
        <f>S188*H188</f>
        <v>0</v>
      </c>
      <c r="AR188" s="144" t="s">
        <v>1657</v>
      </c>
      <c r="AT188" s="144" t="s">
        <v>185</v>
      </c>
      <c r="AU188" s="144" t="s">
        <v>80</v>
      </c>
      <c r="AY188" s="18" t="s">
        <v>183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8" t="s">
        <v>76</v>
      </c>
      <c r="BK188" s="145">
        <f>ROUND(I188*H188,2)</f>
        <v>0</v>
      </c>
      <c r="BL188" s="18" t="s">
        <v>1657</v>
      </c>
      <c r="BM188" s="144" t="s">
        <v>1719</v>
      </c>
    </row>
    <row r="189" spans="2:47" s="1" customFormat="1" ht="12">
      <c r="B189" s="33"/>
      <c r="D189" s="146" t="s">
        <v>191</v>
      </c>
      <c r="F189" s="147" t="s">
        <v>1720</v>
      </c>
      <c r="I189" s="148"/>
      <c r="L189" s="33"/>
      <c r="M189" s="149"/>
      <c r="T189" s="54"/>
      <c r="AT189" s="18" t="s">
        <v>191</v>
      </c>
      <c r="AU189" s="18" t="s">
        <v>80</v>
      </c>
    </row>
    <row r="190" spans="2:47" s="1" customFormat="1" ht="12">
      <c r="B190" s="33"/>
      <c r="D190" s="150" t="s">
        <v>193</v>
      </c>
      <c r="F190" s="151" t="s">
        <v>1721</v>
      </c>
      <c r="I190" s="148"/>
      <c r="L190" s="33"/>
      <c r="M190" s="149"/>
      <c r="T190" s="54"/>
      <c r="AT190" s="18" t="s">
        <v>193</v>
      </c>
      <c r="AU190" s="18" t="s">
        <v>80</v>
      </c>
    </row>
    <row r="191" spans="2:65" s="1" customFormat="1" ht="21.75" customHeight="1">
      <c r="B191" s="132"/>
      <c r="C191" s="133" t="s">
        <v>423</v>
      </c>
      <c r="D191" s="133" t="s">
        <v>185</v>
      </c>
      <c r="E191" s="134" t="s">
        <v>1722</v>
      </c>
      <c r="F191" s="135" t="s">
        <v>1723</v>
      </c>
      <c r="G191" s="136" t="s">
        <v>273</v>
      </c>
      <c r="H191" s="137">
        <v>4.483</v>
      </c>
      <c r="I191" s="138"/>
      <c r="J191" s="139">
        <f>ROUND(I191*H191,2)</f>
        <v>0</v>
      </c>
      <c r="K191" s="135" t="s">
        <v>189</v>
      </c>
      <c r="L191" s="33"/>
      <c r="M191" s="140" t="s">
        <v>3</v>
      </c>
      <c r="N191" s="141" t="s">
        <v>43</v>
      </c>
      <c r="P191" s="142">
        <f>O191*H191</f>
        <v>0</v>
      </c>
      <c r="Q191" s="142">
        <v>0</v>
      </c>
      <c r="R191" s="142">
        <f>Q191*H191</f>
        <v>0</v>
      </c>
      <c r="S191" s="142">
        <v>0</v>
      </c>
      <c r="T191" s="143">
        <f>S191*H191</f>
        <v>0</v>
      </c>
      <c r="AR191" s="144" t="s">
        <v>1657</v>
      </c>
      <c r="AT191" s="144" t="s">
        <v>185</v>
      </c>
      <c r="AU191" s="144" t="s">
        <v>80</v>
      </c>
      <c r="AY191" s="18" t="s">
        <v>183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8" t="s">
        <v>76</v>
      </c>
      <c r="BK191" s="145">
        <f>ROUND(I191*H191,2)</f>
        <v>0</v>
      </c>
      <c r="BL191" s="18" t="s">
        <v>1657</v>
      </c>
      <c r="BM191" s="144" t="s">
        <v>1724</v>
      </c>
    </row>
    <row r="192" spans="2:47" s="1" customFormat="1" ht="19.5">
      <c r="B192" s="33"/>
      <c r="D192" s="146" t="s">
        <v>191</v>
      </c>
      <c r="F192" s="147" t="s">
        <v>1725</v>
      </c>
      <c r="I192" s="148"/>
      <c r="L192" s="33"/>
      <c r="M192" s="149"/>
      <c r="T192" s="54"/>
      <c r="AT192" s="18" t="s">
        <v>191</v>
      </c>
      <c r="AU192" s="18" t="s">
        <v>80</v>
      </c>
    </row>
    <row r="193" spans="2:47" s="1" customFormat="1" ht="12">
      <c r="B193" s="33"/>
      <c r="D193" s="150" t="s">
        <v>193</v>
      </c>
      <c r="F193" s="151" t="s">
        <v>1726</v>
      </c>
      <c r="I193" s="148"/>
      <c r="L193" s="33"/>
      <c r="M193" s="149"/>
      <c r="T193" s="54"/>
      <c r="AT193" s="18" t="s">
        <v>193</v>
      </c>
      <c r="AU193" s="18" t="s">
        <v>80</v>
      </c>
    </row>
    <row r="194" spans="2:65" s="1" customFormat="1" ht="21.75" customHeight="1">
      <c r="B194" s="132"/>
      <c r="C194" s="133" t="s">
        <v>428</v>
      </c>
      <c r="D194" s="133" t="s">
        <v>185</v>
      </c>
      <c r="E194" s="134" t="s">
        <v>1727</v>
      </c>
      <c r="F194" s="135" t="s">
        <v>1728</v>
      </c>
      <c r="G194" s="136" t="s">
        <v>273</v>
      </c>
      <c r="H194" s="137">
        <v>4.483</v>
      </c>
      <c r="I194" s="138"/>
      <c r="J194" s="139">
        <f>ROUND(I194*H194,2)</f>
        <v>0</v>
      </c>
      <c r="K194" s="135" t="s">
        <v>189</v>
      </c>
      <c r="L194" s="33"/>
      <c r="M194" s="140" t="s">
        <v>3</v>
      </c>
      <c r="N194" s="141" t="s">
        <v>43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4" t="s">
        <v>1657</v>
      </c>
      <c r="AT194" s="144" t="s">
        <v>185</v>
      </c>
      <c r="AU194" s="144" t="s">
        <v>80</v>
      </c>
      <c r="AY194" s="18" t="s">
        <v>183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8" t="s">
        <v>76</v>
      </c>
      <c r="BK194" s="145">
        <f>ROUND(I194*H194,2)</f>
        <v>0</v>
      </c>
      <c r="BL194" s="18" t="s">
        <v>1657</v>
      </c>
      <c r="BM194" s="144" t="s">
        <v>1729</v>
      </c>
    </row>
    <row r="195" spans="2:47" s="1" customFormat="1" ht="19.5">
      <c r="B195" s="33"/>
      <c r="D195" s="146" t="s">
        <v>191</v>
      </c>
      <c r="F195" s="147" t="s">
        <v>1730</v>
      </c>
      <c r="I195" s="148"/>
      <c r="L195" s="33"/>
      <c r="M195" s="149"/>
      <c r="T195" s="54"/>
      <c r="AT195" s="18" t="s">
        <v>191</v>
      </c>
      <c r="AU195" s="18" t="s">
        <v>80</v>
      </c>
    </row>
    <row r="196" spans="2:47" s="1" customFormat="1" ht="12">
      <c r="B196" s="33"/>
      <c r="D196" s="150" t="s">
        <v>193</v>
      </c>
      <c r="F196" s="151" t="s">
        <v>1731</v>
      </c>
      <c r="I196" s="148"/>
      <c r="L196" s="33"/>
      <c r="M196" s="149"/>
      <c r="T196" s="54"/>
      <c r="AT196" s="18" t="s">
        <v>193</v>
      </c>
      <c r="AU196" s="18" t="s">
        <v>80</v>
      </c>
    </row>
    <row r="197" spans="2:65" s="1" customFormat="1" ht="24.2" customHeight="1">
      <c r="B197" s="132"/>
      <c r="C197" s="133" t="s">
        <v>434</v>
      </c>
      <c r="D197" s="133" t="s">
        <v>185</v>
      </c>
      <c r="E197" s="134" t="s">
        <v>1732</v>
      </c>
      <c r="F197" s="135" t="s">
        <v>1733</v>
      </c>
      <c r="G197" s="136" t="s">
        <v>273</v>
      </c>
      <c r="H197" s="137">
        <v>89.66</v>
      </c>
      <c r="I197" s="138"/>
      <c r="J197" s="139">
        <f>ROUND(I197*H197,2)</f>
        <v>0</v>
      </c>
      <c r="K197" s="135" t="s">
        <v>189</v>
      </c>
      <c r="L197" s="33"/>
      <c r="M197" s="140" t="s">
        <v>3</v>
      </c>
      <c r="N197" s="141" t="s">
        <v>43</v>
      </c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44" t="s">
        <v>1657</v>
      </c>
      <c r="AT197" s="144" t="s">
        <v>185</v>
      </c>
      <c r="AU197" s="144" t="s">
        <v>80</v>
      </c>
      <c r="AY197" s="18" t="s">
        <v>183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8" t="s">
        <v>76</v>
      </c>
      <c r="BK197" s="145">
        <f>ROUND(I197*H197,2)</f>
        <v>0</v>
      </c>
      <c r="BL197" s="18" t="s">
        <v>1657</v>
      </c>
      <c r="BM197" s="144" t="s">
        <v>1734</v>
      </c>
    </row>
    <row r="198" spans="2:47" s="1" customFormat="1" ht="19.5">
      <c r="B198" s="33"/>
      <c r="D198" s="146" t="s">
        <v>191</v>
      </c>
      <c r="F198" s="147" t="s">
        <v>1735</v>
      </c>
      <c r="I198" s="148"/>
      <c r="L198" s="33"/>
      <c r="M198" s="149"/>
      <c r="T198" s="54"/>
      <c r="AT198" s="18" t="s">
        <v>191</v>
      </c>
      <c r="AU198" s="18" t="s">
        <v>80</v>
      </c>
    </row>
    <row r="199" spans="2:47" s="1" customFormat="1" ht="12">
      <c r="B199" s="33"/>
      <c r="D199" s="150" t="s">
        <v>193</v>
      </c>
      <c r="F199" s="151" t="s">
        <v>1736</v>
      </c>
      <c r="I199" s="148"/>
      <c r="L199" s="33"/>
      <c r="M199" s="149"/>
      <c r="T199" s="54"/>
      <c r="AT199" s="18" t="s">
        <v>193</v>
      </c>
      <c r="AU199" s="18" t="s">
        <v>80</v>
      </c>
    </row>
    <row r="200" spans="2:51" s="13" customFormat="1" ht="12">
      <c r="B200" s="159"/>
      <c r="D200" s="146" t="s">
        <v>197</v>
      </c>
      <c r="E200" s="160" t="s">
        <v>3</v>
      </c>
      <c r="F200" s="161" t="s">
        <v>1737</v>
      </c>
      <c r="H200" s="162">
        <v>89.66</v>
      </c>
      <c r="I200" s="163"/>
      <c r="L200" s="159"/>
      <c r="M200" s="164"/>
      <c r="T200" s="165"/>
      <c r="AT200" s="160" t="s">
        <v>197</v>
      </c>
      <c r="AU200" s="160" t="s">
        <v>80</v>
      </c>
      <c r="AV200" s="13" t="s">
        <v>80</v>
      </c>
      <c r="AW200" s="13" t="s">
        <v>31</v>
      </c>
      <c r="AX200" s="13" t="s">
        <v>76</v>
      </c>
      <c r="AY200" s="160" t="s">
        <v>183</v>
      </c>
    </row>
    <row r="201" spans="2:65" s="1" customFormat="1" ht="16.5" customHeight="1">
      <c r="B201" s="132"/>
      <c r="C201" s="133" t="s">
        <v>442</v>
      </c>
      <c r="D201" s="133" t="s">
        <v>185</v>
      </c>
      <c r="E201" s="134" t="s">
        <v>1738</v>
      </c>
      <c r="F201" s="135" t="s">
        <v>1739</v>
      </c>
      <c r="G201" s="136" t="s">
        <v>295</v>
      </c>
      <c r="H201" s="137">
        <v>9.863</v>
      </c>
      <c r="I201" s="138"/>
      <c r="J201" s="139">
        <f>ROUND(I201*H201,2)</f>
        <v>0</v>
      </c>
      <c r="K201" s="135" t="s">
        <v>189</v>
      </c>
      <c r="L201" s="33"/>
      <c r="M201" s="140" t="s">
        <v>3</v>
      </c>
      <c r="N201" s="141" t="s">
        <v>43</v>
      </c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AR201" s="144" t="s">
        <v>1657</v>
      </c>
      <c r="AT201" s="144" t="s">
        <v>185</v>
      </c>
      <c r="AU201" s="144" t="s">
        <v>80</v>
      </c>
      <c r="AY201" s="18" t="s">
        <v>183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8" t="s">
        <v>76</v>
      </c>
      <c r="BK201" s="145">
        <f>ROUND(I201*H201,2)</f>
        <v>0</v>
      </c>
      <c r="BL201" s="18" t="s">
        <v>1657</v>
      </c>
      <c r="BM201" s="144" t="s">
        <v>1740</v>
      </c>
    </row>
    <row r="202" spans="2:47" s="1" customFormat="1" ht="12">
      <c r="B202" s="33"/>
      <c r="D202" s="146" t="s">
        <v>191</v>
      </c>
      <c r="F202" s="147" t="s">
        <v>1741</v>
      </c>
      <c r="I202" s="148"/>
      <c r="L202" s="33"/>
      <c r="M202" s="149"/>
      <c r="T202" s="54"/>
      <c r="AT202" s="18" t="s">
        <v>191</v>
      </c>
      <c r="AU202" s="18" t="s">
        <v>80</v>
      </c>
    </row>
    <row r="203" spans="2:47" s="1" customFormat="1" ht="12">
      <c r="B203" s="33"/>
      <c r="D203" s="150" t="s">
        <v>193</v>
      </c>
      <c r="F203" s="151" t="s">
        <v>1742</v>
      </c>
      <c r="I203" s="148"/>
      <c r="L203" s="33"/>
      <c r="M203" s="149"/>
      <c r="T203" s="54"/>
      <c r="AT203" s="18" t="s">
        <v>193</v>
      </c>
      <c r="AU203" s="18" t="s">
        <v>80</v>
      </c>
    </row>
    <row r="204" spans="2:51" s="13" customFormat="1" ht="12">
      <c r="B204" s="159"/>
      <c r="D204" s="146" t="s">
        <v>197</v>
      </c>
      <c r="E204" s="160" t="s">
        <v>3</v>
      </c>
      <c r="F204" s="161" t="s">
        <v>1743</v>
      </c>
      <c r="H204" s="162">
        <v>9.863</v>
      </c>
      <c r="I204" s="163"/>
      <c r="L204" s="159"/>
      <c r="M204" s="164"/>
      <c r="T204" s="165"/>
      <c r="AT204" s="160" t="s">
        <v>197</v>
      </c>
      <c r="AU204" s="160" t="s">
        <v>80</v>
      </c>
      <c r="AV204" s="13" t="s">
        <v>80</v>
      </c>
      <c r="AW204" s="13" t="s">
        <v>31</v>
      </c>
      <c r="AX204" s="13" t="s">
        <v>76</v>
      </c>
      <c r="AY204" s="160" t="s">
        <v>183</v>
      </c>
    </row>
    <row r="205" spans="2:65" s="1" customFormat="1" ht="16.5" customHeight="1">
      <c r="B205" s="132"/>
      <c r="C205" s="133" t="s">
        <v>447</v>
      </c>
      <c r="D205" s="133" t="s">
        <v>185</v>
      </c>
      <c r="E205" s="134" t="s">
        <v>1744</v>
      </c>
      <c r="F205" s="135" t="s">
        <v>1745</v>
      </c>
      <c r="G205" s="136" t="s">
        <v>273</v>
      </c>
      <c r="H205" s="137">
        <v>4.483</v>
      </c>
      <c r="I205" s="138"/>
      <c r="J205" s="139">
        <f>ROUND(I205*H205,2)</f>
        <v>0</v>
      </c>
      <c r="K205" s="135" t="s">
        <v>189</v>
      </c>
      <c r="L205" s="33"/>
      <c r="M205" s="140" t="s">
        <v>3</v>
      </c>
      <c r="N205" s="141" t="s">
        <v>43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1657</v>
      </c>
      <c r="AT205" s="144" t="s">
        <v>185</v>
      </c>
      <c r="AU205" s="144" t="s">
        <v>80</v>
      </c>
      <c r="AY205" s="18" t="s">
        <v>183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8" t="s">
        <v>76</v>
      </c>
      <c r="BK205" s="145">
        <f>ROUND(I205*H205,2)</f>
        <v>0</v>
      </c>
      <c r="BL205" s="18" t="s">
        <v>1657</v>
      </c>
      <c r="BM205" s="144" t="s">
        <v>1746</v>
      </c>
    </row>
    <row r="206" spans="2:47" s="1" customFormat="1" ht="12">
      <c r="B206" s="33"/>
      <c r="D206" s="146" t="s">
        <v>191</v>
      </c>
      <c r="F206" s="147" t="s">
        <v>1747</v>
      </c>
      <c r="I206" s="148"/>
      <c r="L206" s="33"/>
      <c r="M206" s="149"/>
      <c r="T206" s="54"/>
      <c r="AT206" s="18" t="s">
        <v>191</v>
      </c>
      <c r="AU206" s="18" t="s">
        <v>80</v>
      </c>
    </row>
    <row r="207" spans="2:47" s="1" customFormat="1" ht="12">
      <c r="B207" s="33"/>
      <c r="D207" s="150" t="s">
        <v>193</v>
      </c>
      <c r="F207" s="151" t="s">
        <v>1748</v>
      </c>
      <c r="I207" s="148"/>
      <c r="L207" s="33"/>
      <c r="M207" s="149"/>
      <c r="T207" s="54"/>
      <c r="AT207" s="18" t="s">
        <v>193</v>
      </c>
      <c r="AU207" s="18" t="s">
        <v>80</v>
      </c>
    </row>
    <row r="208" spans="2:47" s="1" customFormat="1" ht="19.5">
      <c r="B208" s="33"/>
      <c r="D208" s="146" t="s">
        <v>195</v>
      </c>
      <c r="F208" s="152" t="s">
        <v>1749</v>
      </c>
      <c r="I208" s="148"/>
      <c r="L208" s="33"/>
      <c r="M208" s="149"/>
      <c r="T208" s="54"/>
      <c r="AT208" s="18" t="s">
        <v>195</v>
      </c>
      <c r="AU208" s="18" t="s">
        <v>80</v>
      </c>
    </row>
    <row r="209" spans="2:51" s="13" customFormat="1" ht="12">
      <c r="B209" s="159"/>
      <c r="D209" s="146" t="s">
        <v>197</v>
      </c>
      <c r="E209" s="160" t="s">
        <v>3</v>
      </c>
      <c r="F209" s="161" t="s">
        <v>1750</v>
      </c>
      <c r="H209" s="162">
        <v>4.483</v>
      </c>
      <c r="I209" s="163"/>
      <c r="L209" s="159"/>
      <c r="M209" s="164"/>
      <c r="T209" s="165"/>
      <c r="AT209" s="160" t="s">
        <v>197</v>
      </c>
      <c r="AU209" s="160" t="s">
        <v>80</v>
      </c>
      <c r="AV209" s="13" t="s">
        <v>80</v>
      </c>
      <c r="AW209" s="13" t="s">
        <v>31</v>
      </c>
      <c r="AX209" s="13" t="s">
        <v>76</v>
      </c>
      <c r="AY209" s="160" t="s">
        <v>183</v>
      </c>
    </row>
    <row r="210" spans="2:65" s="1" customFormat="1" ht="16.5" customHeight="1">
      <c r="B210" s="132"/>
      <c r="C210" s="133" t="s">
        <v>455</v>
      </c>
      <c r="D210" s="133" t="s">
        <v>185</v>
      </c>
      <c r="E210" s="134" t="s">
        <v>1751</v>
      </c>
      <c r="F210" s="135" t="s">
        <v>1752</v>
      </c>
      <c r="G210" s="136" t="s">
        <v>273</v>
      </c>
      <c r="H210" s="137">
        <v>1.109</v>
      </c>
      <c r="I210" s="138"/>
      <c r="J210" s="139">
        <f>ROUND(I210*H210,2)</f>
        <v>0</v>
      </c>
      <c r="K210" s="135" t="s">
        <v>189</v>
      </c>
      <c r="L210" s="33"/>
      <c r="M210" s="140" t="s">
        <v>3</v>
      </c>
      <c r="N210" s="141" t="s">
        <v>43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1657</v>
      </c>
      <c r="AT210" s="144" t="s">
        <v>185</v>
      </c>
      <c r="AU210" s="144" t="s">
        <v>80</v>
      </c>
      <c r="AY210" s="18" t="s">
        <v>183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76</v>
      </c>
      <c r="BK210" s="145">
        <f>ROUND(I210*H210,2)</f>
        <v>0</v>
      </c>
      <c r="BL210" s="18" t="s">
        <v>1657</v>
      </c>
      <c r="BM210" s="144" t="s">
        <v>1753</v>
      </c>
    </row>
    <row r="211" spans="2:47" s="1" customFormat="1" ht="19.5">
      <c r="B211" s="33"/>
      <c r="D211" s="146" t="s">
        <v>191</v>
      </c>
      <c r="F211" s="147" t="s">
        <v>1754</v>
      </c>
      <c r="I211" s="148"/>
      <c r="L211" s="33"/>
      <c r="M211" s="149"/>
      <c r="T211" s="54"/>
      <c r="AT211" s="18" t="s">
        <v>191</v>
      </c>
      <c r="AU211" s="18" t="s">
        <v>80</v>
      </c>
    </row>
    <row r="212" spans="2:47" s="1" customFormat="1" ht="12">
      <c r="B212" s="33"/>
      <c r="D212" s="150" t="s">
        <v>193</v>
      </c>
      <c r="F212" s="151" t="s">
        <v>1755</v>
      </c>
      <c r="I212" s="148"/>
      <c r="L212" s="33"/>
      <c r="M212" s="149"/>
      <c r="T212" s="54"/>
      <c r="AT212" s="18" t="s">
        <v>193</v>
      </c>
      <c r="AU212" s="18" t="s">
        <v>80</v>
      </c>
    </row>
    <row r="213" spans="2:51" s="13" customFormat="1" ht="12">
      <c r="B213" s="159"/>
      <c r="D213" s="146" t="s">
        <v>197</v>
      </c>
      <c r="E213" s="160" t="s">
        <v>3</v>
      </c>
      <c r="F213" s="161" t="s">
        <v>1756</v>
      </c>
      <c r="H213" s="162">
        <v>1.109</v>
      </c>
      <c r="I213" s="163"/>
      <c r="L213" s="159"/>
      <c r="M213" s="164"/>
      <c r="T213" s="165"/>
      <c r="AT213" s="160" t="s">
        <v>197</v>
      </c>
      <c r="AU213" s="160" t="s">
        <v>80</v>
      </c>
      <c r="AV213" s="13" t="s">
        <v>80</v>
      </c>
      <c r="AW213" s="13" t="s">
        <v>31</v>
      </c>
      <c r="AX213" s="13" t="s">
        <v>76</v>
      </c>
      <c r="AY213" s="160" t="s">
        <v>183</v>
      </c>
    </row>
    <row r="214" spans="2:65" s="1" customFormat="1" ht="16.5" customHeight="1">
      <c r="B214" s="132"/>
      <c r="C214" s="133" t="s">
        <v>460</v>
      </c>
      <c r="D214" s="133" t="s">
        <v>185</v>
      </c>
      <c r="E214" s="134" t="s">
        <v>1757</v>
      </c>
      <c r="F214" s="135" t="s">
        <v>1758</v>
      </c>
      <c r="G214" s="136" t="s">
        <v>248</v>
      </c>
      <c r="H214" s="137">
        <v>60</v>
      </c>
      <c r="I214" s="138"/>
      <c r="J214" s="139">
        <f>ROUND(I214*H214,2)</f>
        <v>0</v>
      </c>
      <c r="K214" s="135" t="s">
        <v>189</v>
      </c>
      <c r="L214" s="33"/>
      <c r="M214" s="140" t="s">
        <v>3</v>
      </c>
      <c r="N214" s="141" t="s">
        <v>43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AR214" s="144" t="s">
        <v>1657</v>
      </c>
      <c r="AT214" s="144" t="s">
        <v>185</v>
      </c>
      <c r="AU214" s="144" t="s">
        <v>80</v>
      </c>
      <c r="AY214" s="18" t="s">
        <v>183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8" t="s">
        <v>76</v>
      </c>
      <c r="BK214" s="145">
        <f>ROUND(I214*H214,2)</f>
        <v>0</v>
      </c>
      <c r="BL214" s="18" t="s">
        <v>1657</v>
      </c>
      <c r="BM214" s="144" t="s">
        <v>1759</v>
      </c>
    </row>
    <row r="215" spans="2:47" s="1" customFormat="1" ht="19.5">
      <c r="B215" s="33"/>
      <c r="D215" s="146" t="s">
        <v>191</v>
      </c>
      <c r="F215" s="147" t="s">
        <v>1760</v>
      </c>
      <c r="I215" s="148"/>
      <c r="L215" s="33"/>
      <c r="M215" s="149"/>
      <c r="T215" s="54"/>
      <c r="AT215" s="18" t="s">
        <v>191</v>
      </c>
      <c r="AU215" s="18" t="s">
        <v>80</v>
      </c>
    </row>
    <row r="216" spans="2:47" s="1" customFormat="1" ht="12">
      <c r="B216" s="33"/>
      <c r="D216" s="150" t="s">
        <v>193</v>
      </c>
      <c r="F216" s="151" t="s">
        <v>1761</v>
      </c>
      <c r="I216" s="148"/>
      <c r="L216" s="33"/>
      <c r="M216" s="149"/>
      <c r="T216" s="54"/>
      <c r="AT216" s="18" t="s">
        <v>193</v>
      </c>
      <c r="AU216" s="18" t="s">
        <v>80</v>
      </c>
    </row>
    <row r="217" spans="2:65" s="1" customFormat="1" ht="16.5" customHeight="1">
      <c r="B217" s="132"/>
      <c r="C217" s="133" t="s">
        <v>468</v>
      </c>
      <c r="D217" s="133" t="s">
        <v>185</v>
      </c>
      <c r="E217" s="134" t="s">
        <v>1762</v>
      </c>
      <c r="F217" s="135" t="s">
        <v>1763</v>
      </c>
      <c r="G217" s="136" t="s">
        <v>273</v>
      </c>
      <c r="H217" s="137">
        <v>4.296</v>
      </c>
      <c r="I217" s="138"/>
      <c r="J217" s="139">
        <f>ROUND(I217*H217,2)</f>
        <v>0</v>
      </c>
      <c r="K217" s="135" t="s">
        <v>189</v>
      </c>
      <c r="L217" s="33"/>
      <c r="M217" s="140" t="s">
        <v>3</v>
      </c>
      <c r="N217" s="141" t="s">
        <v>43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44" t="s">
        <v>1657</v>
      </c>
      <c r="AT217" s="144" t="s">
        <v>185</v>
      </c>
      <c r="AU217" s="144" t="s">
        <v>80</v>
      </c>
      <c r="AY217" s="18" t="s">
        <v>183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8" t="s">
        <v>76</v>
      </c>
      <c r="BK217" s="145">
        <f>ROUND(I217*H217,2)</f>
        <v>0</v>
      </c>
      <c r="BL217" s="18" t="s">
        <v>1657</v>
      </c>
      <c r="BM217" s="144" t="s">
        <v>1764</v>
      </c>
    </row>
    <row r="218" spans="2:47" s="1" customFormat="1" ht="12">
      <c r="B218" s="33"/>
      <c r="D218" s="146" t="s">
        <v>191</v>
      </c>
      <c r="F218" s="147" t="s">
        <v>1765</v>
      </c>
      <c r="I218" s="148"/>
      <c r="L218" s="33"/>
      <c r="M218" s="149"/>
      <c r="T218" s="54"/>
      <c r="AT218" s="18" t="s">
        <v>191</v>
      </c>
      <c r="AU218" s="18" t="s">
        <v>80</v>
      </c>
    </row>
    <row r="219" spans="2:47" s="1" customFormat="1" ht="12">
      <c r="B219" s="33"/>
      <c r="D219" s="150" t="s">
        <v>193</v>
      </c>
      <c r="F219" s="151" t="s">
        <v>1766</v>
      </c>
      <c r="I219" s="148"/>
      <c r="L219" s="33"/>
      <c r="M219" s="149"/>
      <c r="T219" s="54"/>
      <c r="AT219" s="18" t="s">
        <v>193</v>
      </c>
      <c r="AU219" s="18" t="s">
        <v>80</v>
      </c>
    </row>
    <row r="220" spans="2:47" s="1" customFormat="1" ht="29.25">
      <c r="B220" s="33"/>
      <c r="D220" s="146" t="s">
        <v>195</v>
      </c>
      <c r="F220" s="152" t="s">
        <v>1767</v>
      </c>
      <c r="I220" s="148"/>
      <c r="L220" s="33"/>
      <c r="M220" s="149"/>
      <c r="T220" s="54"/>
      <c r="AT220" s="18" t="s">
        <v>195</v>
      </c>
      <c r="AU220" s="18" t="s">
        <v>80</v>
      </c>
    </row>
    <row r="221" spans="2:51" s="13" customFormat="1" ht="12">
      <c r="B221" s="159"/>
      <c r="D221" s="146" t="s">
        <v>197</v>
      </c>
      <c r="E221" s="160" t="s">
        <v>3</v>
      </c>
      <c r="F221" s="161" t="s">
        <v>1768</v>
      </c>
      <c r="H221" s="162">
        <v>4.296</v>
      </c>
      <c r="I221" s="163"/>
      <c r="L221" s="159"/>
      <c r="M221" s="164"/>
      <c r="T221" s="165"/>
      <c r="AT221" s="160" t="s">
        <v>197</v>
      </c>
      <c r="AU221" s="160" t="s">
        <v>80</v>
      </c>
      <c r="AV221" s="13" t="s">
        <v>80</v>
      </c>
      <c r="AW221" s="13" t="s">
        <v>31</v>
      </c>
      <c r="AX221" s="13" t="s">
        <v>76</v>
      </c>
      <c r="AY221" s="160" t="s">
        <v>183</v>
      </c>
    </row>
    <row r="222" spans="2:65" s="1" customFormat="1" ht="16.5" customHeight="1">
      <c r="B222" s="132"/>
      <c r="C222" s="173" t="s">
        <v>474</v>
      </c>
      <c r="D222" s="173" t="s">
        <v>312</v>
      </c>
      <c r="E222" s="174" t="s">
        <v>1769</v>
      </c>
      <c r="F222" s="175" t="s">
        <v>1770</v>
      </c>
      <c r="G222" s="176" t="s">
        <v>248</v>
      </c>
      <c r="H222" s="177">
        <v>9</v>
      </c>
      <c r="I222" s="178"/>
      <c r="J222" s="179">
        <f>ROUND(I222*H222,2)</f>
        <v>0</v>
      </c>
      <c r="K222" s="175" t="s">
        <v>189</v>
      </c>
      <c r="L222" s="180"/>
      <c r="M222" s="181" t="s">
        <v>3</v>
      </c>
      <c r="N222" s="182" t="s">
        <v>43</v>
      </c>
      <c r="P222" s="142">
        <f>O222*H222</f>
        <v>0</v>
      </c>
      <c r="Q222" s="142">
        <v>0.00508</v>
      </c>
      <c r="R222" s="142">
        <f>Q222*H222</f>
        <v>0.045720000000000004</v>
      </c>
      <c r="S222" s="142">
        <v>0</v>
      </c>
      <c r="T222" s="143">
        <f>S222*H222</f>
        <v>0</v>
      </c>
      <c r="AR222" s="144" t="s">
        <v>1667</v>
      </c>
      <c r="AT222" s="144" t="s">
        <v>312</v>
      </c>
      <c r="AU222" s="144" t="s">
        <v>80</v>
      </c>
      <c r="AY222" s="18" t="s">
        <v>183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8" t="s">
        <v>76</v>
      </c>
      <c r="BK222" s="145">
        <f>ROUND(I222*H222,2)</f>
        <v>0</v>
      </c>
      <c r="BL222" s="18" t="s">
        <v>1657</v>
      </c>
      <c r="BM222" s="144" t="s">
        <v>1771</v>
      </c>
    </row>
    <row r="223" spans="2:47" s="1" customFormat="1" ht="12">
      <c r="B223" s="33"/>
      <c r="D223" s="146" t="s">
        <v>191</v>
      </c>
      <c r="F223" s="147" t="s">
        <v>1770</v>
      </c>
      <c r="I223" s="148"/>
      <c r="L223" s="33"/>
      <c r="M223" s="149"/>
      <c r="T223" s="54"/>
      <c r="AT223" s="18" t="s">
        <v>191</v>
      </c>
      <c r="AU223" s="18" t="s">
        <v>80</v>
      </c>
    </row>
    <row r="224" spans="2:51" s="13" customFormat="1" ht="12">
      <c r="B224" s="159"/>
      <c r="D224" s="146" t="s">
        <v>197</v>
      </c>
      <c r="E224" s="160" t="s">
        <v>3</v>
      </c>
      <c r="F224" s="161" t="s">
        <v>1772</v>
      </c>
      <c r="H224" s="162">
        <v>9</v>
      </c>
      <c r="I224" s="163"/>
      <c r="L224" s="159"/>
      <c r="M224" s="164"/>
      <c r="T224" s="165"/>
      <c r="AT224" s="160" t="s">
        <v>197</v>
      </c>
      <c r="AU224" s="160" t="s">
        <v>80</v>
      </c>
      <c r="AV224" s="13" t="s">
        <v>80</v>
      </c>
      <c r="AW224" s="13" t="s">
        <v>31</v>
      </c>
      <c r="AX224" s="13" t="s">
        <v>76</v>
      </c>
      <c r="AY224" s="160" t="s">
        <v>183</v>
      </c>
    </row>
    <row r="225" spans="2:65" s="1" customFormat="1" ht="16.5" customHeight="1">
      <c r="B225" s="132"/>
      <c r="C225" s="133" t="s">
        <v>480</v>
      </c>
      <c r="D225" s="133" t="s">
        <v>185</v>
      </c>
      <c r="E225" s="134" t="s">
        <v>1773</v>
      </c>
      <c r="F225" s="135" t="s">
        <v>1774</v>
      </c>
      <c r="G225" s="136" t="s">
        <v>248</v>
      </c>
      <c r="H225" s="137">
        <v>60</v>
      </c>
      <c r="I225" s="138"/>
      <c r="J225" s="139">
        <f>ROUND(I225*H225,2)</f>
        <v>0</v>
      </c>
      <c r="K225" s="135" t="s">
        <v>189</v>
      </c>
      <c r="L225" s="33"/>
      <c r="M225" s="140" t="s">
        <v>3</v>
      </c>
      <c r="N225" s="141" t="s">
        <v>43</v>
      </c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AR225" s="144" t="s">
        <v>1657</v>
      </c>
      <c r="AT225" s="144" t="s">
        <v>185</v>
      </c>
      <c r="AU225" s="144" t="s">
        <v>80</v>
      </c>
      <c r="AY225" s="18" t="s">
        <v>183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8" t="s">
        <v>76</v>
      </c>
      <c r="BK225" s="145">
        <f>ROUND(I225*H225,2)</f>
        <v>0</v>
      </c>
      <c r="BL225" s="18" t="s">
        <v>1657</v>
      </c>
      <c r="BM225" s="144" t="s">
        <v>1775</v>
      </c>
    </row>
    <row r="226" spans="2:47" s="1" customFormat="1" ht="12">
      <c r="B226" s="33"/>
      <c r="D226" s="146" t="s">
        <v>191</v>
      </c>
      <c r="F226" s="147" t="s">
        <v>1776</v>
      </c>
      <c r="I226" s="148"/>
      <c r="L226" s="33"/>
      <c r="M226" s="149"/>
      <c r="T226" s="54"/>
      <c r="AT226" s="18" t="s">
        <v>191</v>
      </c>
      <c r="AU226" s="18" t="s">
        <v>80</v>
      </c>
    </row>
    <row r="227" spans="2:47" s="1" customFormat="1" ht="12">
      <c r="B227" s="33"/>
      <c r="D227" s="150" t="s">
        <v>193</v>
      </c>
      <c r="F227" s="151" t="s">
        <v>1777</v>
      </c>
      <c r="I227" s="148"/>
      <c r="L227" s="33"/>
      <c r="M227" s="149"/>
      <c r="T227" s="54"/>
      <c r="AT227" s="18" t="s">
        <v>193</v>
      </c>
      <c r="AU227" s="18" t="s">
        <v>80</v>
      </c>
    </row>
    <row r="228" spans="2:47" s="1" customFormat="1" ht="29.25">
      <c r="B228" s="33"/>
      <c r="D228" s="146" t="s">
        <v>195</v>
      </c>
      <c r="F228" s="152" t="s">
        <v>1778</v>
      </c>
      <c r="I228" s="148"/>
      <c r="L228" s="33"/>
      <c r="M228" s="149"/>
      <c r="T228" s="54"/>
      <c r="AT228" s="18" t="s">
        <v>195</v>
      </c>
      <c r="AU228" s="18" t="s">
        <v>80</v>
      </c>
    </row>
    <row r="229" spans="2:65" s="1" customFormat="1" ht="16.5" customHeight="1">
      <c r="B229" s="132"/>
      <c r="C229" s="133" t="s">
        <v>487</v>
      </c>
      <c r="D229" s="133" t="s">
        <v>185</v>
      </c>
      <c r="E229" s="134" t="s">
        <v>1779</v>
      </c>
      <c r="F229" s="135" t="s">
        <v>1780</v>
      </c>
      <c r="G229" s="136" t="s">
        <v>248</v>
      </c>
      <c r="H229" s="137">
        <v>70</v>
      </c>
      <c r="I229" s="138"/>
      <c r="J229" s="139">
        <f>ROUND(I229*H229,2)</f>
        <v>0</v>
      </c>
      <c r="K229" s="135" t="s">
        <v>189</v>
      </c>
      <c r="L229" s="33"/>
      <c r="M229" s="140" t="s">
        <v>3</v>
      </c>
      <c r="N229" s="141" t="s">
        <v>43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1657</v>
      </c>
      <c r="AT229" s="144" t="s">
        <v>185</v>
      </c>
      <c r="AU229" s="144" t="s">
        <v>80</v>
      </c>
      <c r="AY229" s="18" t="s">
        <v>183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8" t="s">
        <v>76</v>
      </c>
      <c r="BK229" s="145">
        <f>ROUND(I229*H229,2)</f>
        <v>0</v>
      </c>
      <c r="BL229" s="18" t="s">
        <v>1657</v>
      </c>
      <c r="BM229" s="144" t="s">
        <v>1781</v>
      </c>
    </row>
    <row r="230" spans="2:47" s="1" customFormat="1" ht="12">
      <c r="B230" s="33"/>
      <c r="D230" s="146" t="s">
        <v>191</v>
      </c>
      <c r="F230" s="147" t="s">
        <v>1782</v>
      </c>
      <c r="I230" s="148"/>
      <c r="L230" s="33"/>
      <c r="M230" s="149"/>
      <c r="T230" s="54"/>
      <c r="AT230" s="18" t="s">
        <v>191</v>
      </c>
      <c r="AU230" s="18" t="s">
        <v>80</v>
      </c>
    </row>
    <row r="231" spans="2:47" s="1" customFormat="1" ht="12">
      <c r="B231" s="33"/>
      <c r="D231" s="150" t="s">
        <v>193</v>
      </c>
      <c r="F231" s="151" t="s">
        <v>1783</v>
      </c>
      <c r="I231" s="148"/>
      <c r="L231" s="33"/>
      <c r="M231" s="149"/>
      <c r="T231" s="54"/>
      <c r="AT231" s="18" t="s">
        <v>193</v>
      </c>
      <c r="AU231" s="18" t="s">
        <v>80</v>
      </c>
    </row>
    <row r="232" spans="2:65" s="1" customFormat="1" ht="16.5" customHeight="1">
      <c r="B232" s="132"/>
      <c r="C232" s="173" t="s">
        <v>494</v>
      </c>
      <c r="D232" s="173" t="s">
        <v>312</v>
      </c>
      <c r="E232" s="174" t="s">
        <v>1784</v>
      </c>
      <c r="F232" s="175" t="s">
        <v>1785</v>
      </c>
      <c r="G232" s="176" t="s">
        <v>248</v>
      </c>
      <c r="H232" s="177">
        <v>77</v>
      </c>
      <c r="I232" s="178"/>
      <c r="J232" s="179">
        <f>ROUND(I232*H232,2)</f>
        <v>0</v>
      </c>
      <c r="K232" s="175" t="s">
        <v>189</v>
      </c>
      <c r="L232" s="180"/>
      <c r="M232" s="181" t="s">
        <v>3</v>
      </c>
      <c r="N232" s="182" t="s">
        <v>43</v>
      </c>
      <c r="P232" s="142">
        <f>O232*H232</f>
        <v>0</v>
      </c>
      <c r="Q232" s="142">
        <v>0.00026</v>
      </c>
      <c r="R232" s="142">
        <f>Q232*H232</f>
        <v>0.02002</v>
      </c>
      <c r="S232" s="142">
        <v>0</v>
      </c>
      <c r="T232" s="143">
        <f>S232*H232</f>
        <v>0</v>
      </c>
      <c r="AR232" s="144" t="s">
        <v>1663</v>
      </c>
      <c r="AT232" s="144" t="s">
        <v>312</v>
      </c>
      <c r="AU232" s="144" t="s">
        <v>80</v>
      </c>
      <c r="AY232" s="18" t="s">
        <v>183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8" t="s">
        <v>76</v>
      </c>
      <c r="BK232" s="145">
        <f>ROUND(I232*H232,2)</f>
        <v>0</v>
      </c>
      <c r="BL232" s="18" t="s">
        <v>1663</v>
      </c>
      <c r="BM232" s="144" t="s">
        <v>1786</v>
      </c>
    </row>
    <row r="233" spans="2:47" s="1" customFormat="1" ht="12">
      <c r="B233" s="33"/>
      <c r="D233" s="146" t="s">
        <v>191</v>
      </c>
      <c r="F233" s="147" t="s">
        <v>1785</v>
      </c>
      <c r="I233" s="148"/>
      <c r="L233" s="33"/>
      <c r="M233" s="149"/>
      <c r="T233" s="54"/>
      <c r="AT233" s="18" t="s">
        <v>191</v>
      </c>
      <c r="AU233" s="18" t="s">
        <v>80</v>
      </c>
    </row>
    <row r="234" spans="2:51" s="13" customFormat="1" ht="12">
      <c r="B234" s="159"/>
      <c r="D234" s="146" t="s">
        <v>197</v>
      </c>
      <c r="F234" s="161" t="s">
        <v>1584</v>
      </c>
      <c r="H234" s="162">
        <v>77</v>
      </c>
      <c r="I234" s="163"/>
      <c r="L234" s="159"/>
      <c r="M234" s="164"/>
      <c r="T234" s="165"/>
      <c r="AT234" s="160" t="s">
        <v>197</v>
      </c>
      <c r="AU234" s="160" t="s">
        <v>80</v>
      </c>
      <c r="AV234" s="13" t="s">
        <v>80</v>
      </c>
      <c r="AW234" s="13" t="s">
        <v>4</v>
      </c>
      <c r="AX234" s="13" t="s">
        <v>76</v>
      </c>
      <c r="AY234" s="160" t="s">
        <v>183</v>
      </c>
    </row>
    <row r="235" spans="2:65" s="1" customFormat="1" ht="21.75" customHeight="1">
      <c r="B235" s="132"/>
      <c r="C235" s="133" t="s">
        <v>503</v>
      </c>
      <c r="D235" s="133" t="s">
        <v>185</v>
      </c>
      <c r="E235" s="134" t="s">
        <v>1787</v>
      </c>
      <c r="F235" s="135" t="s">
        <v>1788</v>
      </c>
      <c r="G235" s="136" t="s">
        <v>188</v>
      </c>
      <c r="H235" s="137">
        <v>10</v>
      </c>
      <c r="I235" s="138"/>
      <c r="J235" s="139">
        <f>ROUND(I235*H235,2)</f>
        <v>0</v>
      </c>
      <c r="K235" s="135" t="s">
        <v>189</v>
      </c>
      <c r="L235" s="33"/>
      <c r="M235" s="140" t="s">
        <v>3</v>
      </c>
      <c r="N235" s="141" t="s">
        <v>43</v>
      </c>
      <c r="P235" s="142">
        <f>O235*H235</f>
        <v>0</v>
      </c>
      <c r="Q235" s="142">
        <v>0.06503</v>
      </c>
      <c r="R235" s="142">
        <f>Q235*H235</f>
        <v>0.6503000000000001</v>
      </c>
      <c r="S235" s="142">
        <v>0</v>
      </c>
      <c r="T235" s="143">
        <f>S235*H235</f>
        <v>0</v>
      </c>
      <c r="AR235" s="144" t="s">
        <v>1657</v>
      </c>
      <c r="AT235" s="144" t="s">
        <v>185</v>
      </c>
      <c r="AU235" s="144" t="s">
        <v>80</v>
      </c>
      <c r="AY235" s="18" t="s">
        <v>183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8" t="s">
        <v>76</v>
      </c>
      <c r="BK235" s="145">
        <f>ROUND(I235*H235,2)</f>
        <v>0</v>
      </c>
      <c r="BL235" s="18" t="s">
        <v>1657</v>
      </c>
      <c r="BM235" s="144" t="s">
        <v>1789</v>
      </c>
    </row>
    <row r="236" spans="2:47" s="1" customFormat="1" ht="19.5">
      <c r="B236" s="33"/>
      <c r="D236" s="146" t="s">
        <v>191</v>
      </c>
      <c r="F236" s="147" t="s">
        <v>1790</v>
      </c>
      <c r="I236" s="148"/>
      <c r="L236" s="33"/>
      <c r="M236" s="149"/>
      <c r="T236" s="54"/>
      <c r="AT236" s="18" t="s">
        <v>191</v>
      </c>
      <c r="AU236" s="18" t="s">
        <v>80</v>
      </c>
    </row>
    <row r="237" spans="2:47" s="1" customFormat="1" ht="12">
      <c r="B237" s="33"/>
      <c r="D237" s="150" t="s">
        <v>193</v>
      </c>
      <c r="F237" s="151" t="s">
        <v>1791</v>
      </c>
      <c r="I237" s="148"/>
      <c r="L237" s="33"/>
      <c r="M237" s="149"/>
      <c r="T237" s="54"/>
      <c r="AT237" s="18" t="s">
        <v>193</v>
      </c>
      <c r="AU237" s="18" t="s">
        <v>80</v>
      </c>
    </row>
    <row r="238" spans="2:65" s="1" customFormat="1" ht="16.5" customHeight="1">
      <c r="B238" s="132"/>
      <c r="C238" s="133" t="s">
        <v>511</v>
      </c>
      <c r="D238" s="133" t="s">
        <v>185</v>
      </c>
      <c r="E238" s="134" t="s">
        <v>1792</v>
      </c>
      <c r="F238" s="135" t="s">
        <v>1793</v>
      </c>
      <c r="G238" s="136" t="s">
        <v>188</v>
      </c>
      <c r="H238" s="137">
        <v>10</v>
      </c>
      <c r="I238" s="138"/>
      <c r="J238" s="139">
        <f>ROUND(I238*H238,2)</f>
        <v>0</v>
      </c>
      <c r="K238" s="135" t="s">
        <v>189</v>
      </c>
      <c r="L238" s="33"/>
      <c r="M238" s="140" t="s">
        <v>3</v>
      </c>
      <c r="N238" s="141" t="s">
        <v>43</v>
      </c>
      <c r="P238" s="142">
        <f>O238*H238</f>
        <v>0</v>
      </c>
      <c r="Q238" s="142">
        <v>0.15192</v>
      </c>
      <c r="R238" s="142">
        <f>Q238*H238</f>
        <v>1.5192</v>
      </c>
      <c r="S238" s="142">
        <v>0</v>
      </c>
      <c r="T238" s="143">
        <f>S238*H238</f>
        <v>0</v>
      </c>
      <c r="AR238" s="144" t="s">
        <v>1657</v>
      </c>
      <c r="AT238" s="144" t="s">
        <v>185</v>
      </c>
      <c r="AU238" s="144" t="s">
        <v>80</v>
      </c>
      <c r="AY238" s="18" t="s">
        <v>183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8" t="s">
        <v>76</v>
      </c>
      <c r="BK238" s="145">
        <f>ROUND(I238*H238,2)</f>
        <v>0</v>
      </c>
      <c r="BL238" s="18" t="s">
        <v>1657</v>
      </c>
      <c r="BM238" s="144" t="s">
        <v>1794</v>
      </c>
    </row>
    <row r="239" spans="2:47" s="1" customFormat="1" ht="19.5">
      <c r="B239" s="33"/>
      <c r="D239" s="146" t="s">
        <v>191</v>
      </c>
      <c r="F239" s="147" t="s">
        <v>1795</v>
      </c>
      <c r="I239" s="148"/>
      <c r="L239" s="33"/>
      <c r="M239" s="149"/>
      <c r="T239" s="54"/>
      <c r="AT239" s="18" t="s">
        <v>191</v>
      </c>
      <c r="AU239" s="18" t="s">
        <v>80</v>
      </c>
    </row>
    <row r="240" spans="2:47" s="1" customFormat="1" ht="12">
      <c r="B240" s="33"/>
      <c r="D240" s="150" t="s">
        <v>193</v>
      </c>
      <c r="F240" s="151" t="s">
        <v>1796</v>
      </c>
      <c r="I240" s="148"/>
      <c r="L240" s="33"/>
      <c r="M240" s="149"/>
      <c r="T240" s="54"/>
      <c r="AT240" s="18" t="s">
        <v>193</v>
      </c>
      <c r="AU240" s="18" t="s">
        <v>80</v>
      </c>
    </row>
    <row r="241" spans="2:65" s="1" customFormat="1" ht="21.75" customHeight="1">
      <c r="B241" s="132"/>
      <c r="C241" s="133" t="s">
        <v>519</v>
      </c>
      <c r="D241" s="133" t="s">
        <v>185</v>
      </c>
      <c r="E241" s="134" t="s">
        <v>1797</v>
      </c>
      <c r="F241" s="135" t="s">
        <v>1798</v>
      </c>
      <c r="G241" s="136" t="s">
        <v>188</v>
      </c>
      <c r="H241" s="137">
        <v>10</v>
      </c>
      <c r="I241" s="138"/>
      <c r="J241" s="139">
        <f>ROUND(I241*H241,2)</f>
        <v>0</v>
      </c>
      <c r="K241" s="135" t="s">
        <v>189</v>
      </c>
      <c r="L241" s="33"/>
      <c r="M241" s="140" t="s">
        <v>3</v>
      </c>
      <c r="N241" s="141" t="s">
        <v>43</v>
      </c>
      <c r="P241" s="142">
        <f>O241*H241</f>
        <v>0</v>
      </c>
      <c r="Q241" s="142">
        <v>0</v>
      </c>
      <c r="R241" s="142">
        <f>Q241*H241</f>
        <v>0</v>
      </c>
      <c r="S241" s="142">
        <v>0.3</v>
      </c>
      <c r="T241" s="143">
        <f>S241*H241</f>
        <v>3</v>
      </c>
      <c r="AR241" s="144" t="s">
        <v>1657</v>
      </c>
      <c r="AT241" s="144" t="s">
        <v>185</v>
      </c>
      <c r="AU241" s="144" t="s">
        <v>80</v>
      </c>
      <c r="AY241" s="18" t="s">
        <v>183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8" t="s">
        <v>76</v>
      </c>
      <c r="BK241" s="145">
        <f>ROUND(I241*H241,2)</f>
        <v>0</v>
      </c>
      <c r="BL241" s="18" t="s">
        <v>1657</v>
      </c>
      <c r="BM241" s="144" t="s">
        <v>1799</v>
      </c>
    </row>
    <row r="242" spans="2:47" s="1" customFormat="1" ht="19.5">
      <c r="B242" s="33"/>
      <c r="D242" s="146" t="s">
        <v>191</v>
      </c>
      <c r="F242" s="147" t="s">
        <v>1800</v>
      </c>
      <c r="I242" s="148"/>
      <c r="L242" s="33"/>
      <c r="M242" s="149"/>
      <c r="T242" s="54"/>
      <c r="AT242" s="18" t="s">
        <v>191</v>
      </c>
      <c r="AU242" s="18" t="s">
        <v>80</v>
      </c>
    </row>
    <row r="243" spans="2:47" s="1" customFormat="1" ht="12">
      <c r="B243" s="33"/>
      <c r="D243" s="150" t="s">
        <v>193</v>
      </c>
      <c r="F243" s="151" t="s">
        <v>1801</v>
      </c>
      <c r="I243" s="148"/>
      <c r="L243" s="33"/>
      <c r="M243" s="149"/>
      <c r="T243" s="54"/>
      <c r="AT243" s="18" t="s">
        <v>193</v>
      </c>
      <c r="AU243" s="18" t="s">
        <v>80</v>
      </c>
    </row>
    <row r="244" spans="2:51" s="13" customFormat="1" ht="12">
      <c r="B244" s="159"/>
      <c r="D244" s="146" t="s">
        <v>197</v>
      </c>
      <c r="E244" s="160" t="s">
        <v>3</v>
      </c>
      <c r="F244" s="161" t="s">
        <v>1802</v>
      </c>
      <c r="H244" s="162">
        <v>10</v>
      </c>
      <c r="I244" s="163"/>
      <c r="L244" s="159"/>
      <c r="M244" s="164"/>
      <c r="T244" s="165"/>
      <c r="AT244" s="160" t="s">
        <v>197</v>
      </c>
      <c r="AU244" s="160" t="s">
        <v>80</v>
      </c>
      <c r="AV244" s="13" t="s">
        <v>80</v>
      </c>
      <c r="AW244" s="13" t="s">
        <v>31</v>
      </c>
      <c r="AX244" s="13" t="s">
        <v>76</v>
      </c>
      <c r="AY244" s="160" t="s">
        <v>183</v>
      </c>
    </row>
    <row r="245" spans="2:65" s="1" customFormat="1" ht="16.5" customHeight="1">
      <c r="B245" s="132"/>
      <c r="C245" s="133" t="s">
        <v>526</v>
      </c>
      <c r="D245" s="133" t="s">
        <v>185</v>
      </c>
      <c r="E245" s="134" t="s">
        <v>1803</v>
      </c>
      <c r="F245" s="135" t="s">
        <v>1804</v>
      </c>
      <c r="G245" s="136" t="s">
        <v>188</v>
      </c>
      <c r="H245" s="137">
        <v>10</v>
      </c>
      <c r="I245" s="138"/>
      <c r="J245" s="139">
        <f>ROUND(I245*H245,2)</f>
        <v>0</v>
      </c>
      <c r="K245" s="135" t="s">
        <v>189</v>
      </c>
      <c r="L245" s="33"/>
      <c r="M245" s="140" t="s">
        <v>3</v>
      </c>
      <c r="N245" s="141" t="s">
        <v>43</v>
      </c>
      <c r="P245" s="142">
        <f>O245*H245</f>
        <v>0</v>
      </c>
      <c r="Q245" s="142">
        <v>0</v>
      </c>
      <c r="R245" s="142">
        <f>Q245*H245</f>
        <v>0</v>
      </c>
      <c r="S245" s="142">
        <v>0.12</v>
      </c>
      <c r="T245" s="143">
        <f>S245*H245</f>
        <v>1.2</v>
      </c>
      <c r="AR245" s="144" t="s">
        <v>1657</v>
      </c>
      <c r="AT245" s="144" t="s">
        <v>185</v>
      </c>
      <c r="AU245" s="144" t="s">
        <v>80</v>
      </c>
      <c r="AY245" s="18" t="s">
        <v>183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8" t="s">
        <v>76</v>
      </c>
      <c r="BK245" s="145">
        <f>ROUND(I245*H245,2)</f>
        <v>0</v>
      </c>
      <c r="BL245" s="18" t="s">
        <v>1657</v>
      </c>
      <c r="BM245" s="144" t="s">
        <v>1805</v>
      </c>
    </row>
    <row r="246" spans="2:47" s="1" customFormat="1" ht="12">
      <c r="B246" s="33"/>
      <c r="D246" s="146" t="s">
        <v>191</v>
      </c>
      <c r="F246" s="147" t="s">
        <v>1806</v>
      </c>
      <c r="I246" s="148"/>
      <c r="L246" s="33"/>
      <c r="M246" s="149"/>
      <c r="T246" s="54"/>
      <c r="AT246" s="18" t="s">
        <v>191</v>
      </c>
      <c r="AU246" s="18" t="s">
        <v>80</v>
      </c>
    </row>
    <row r="247" spans="2:47" s="1" customFormat="1" ht="12">
      <c r="B247" s="33"/>
      <c r="D247" s="150" t="s">
        <v>193</v>
      </c>
      <c r="F247" s="151" t="s">
        <v>1807</v>
      </c>
      <c r="I247" s="148"/>
      <c r="L247" s="33"/>
      <c r="M247" s="149"/>
      <c r="T247" s="54"/>
      <c r="AT247" s="18" t="s">
        <v>193</v>
      </c>
      <c r="AU247" s="18" t="s">
        <v>80</v>
      </c>
    </row>
    <row r="248" spans="2:51" s="13" customFormat="1" ht="12">
      <c r="B248" s="159"/>
      <c r="D248" s="146" t="s">
        <v>197</v>
      </c>
      <c r="E248" s="160" t="s">
        <v>3</v>
      </c>
      <c r="F248" s="161" t="s">
        <v>1802</v>
      </c>
      <c r="H248" s="162">
        <v>10</v>
      </c>
      <c r="I248" s="163"/>
      <c r="L248" s="159"/>
      <c r="M248" s="164"/>
      <c r="T248" s="165"/>
      <c r="AT248" s="160" t="s">
        <v>197</v>
      </c>
      <c r="AU248" s="160" t="s">
        <v>80</v>
      </c>
      <c r="AV248" s="13" t="s">
        <v>80</v>
      </c>
      <c r="AW248" s="13" t="s">
        <v>31</v>
      </c>
      <c r="AX248" s="13" t="s">
        <v>76</v>
      </c>
      <c r="AY248" s="160" t="s">
        <v>183</v>
      </c>
    </row>
    <row r="249" spans="2:65" s="1" customFormat="1" ht="16.5" customHeight="1">
      <c r="B249" s="132"/>
      <c r="C249" s="133" t="s">
        <v>541</v>
      </c>
      <c r="D249" s="133" t="s">
        <v>185</v>
      </c>
      <c r="E249" s="134" t="s">
        <v>1808</v>
      </c>
      <c r="F249" s="135" t="s">
        <v>1809</v>
      </c>
      <c r="G249" s="136" t="s">
        <v>248</v>
      </c>
      <c r="H249" s="137">
        <v>40</v>
      </c>
      <c r="I249" s="138"/>
      <c r="J249" s="139">
        <f>ROUND(I249*H249,2)</f>
        <v>0</v>
      </c>
      <c r="K249" s="135" t="s">
        <v>189</v>
      </c>
      <c r="L249" s="33"/>
      <c r="M249" s="140" t="s">
        <v>3</v>
      </c>
      <c r="N249" s="141" t="s">
        <v>43</v>
      </c>
      <c r="P249" s="142">
        <f>O249*H249</f>
        <v>0</v>
      </c>
      <c r="Q249" s="142">
        <v>0</v>
      </c>
      <c r="R249" s="142">
        <f>Q249*H249</f>
        <v>0</v>
      </c>
      <c r="S249" s="142">
        <v>0</v>
      </c>
      <c r="T249" s="143">
        <f>S249*H249</f>
        <v>0</v>
      </c>
      <c r="AR249" s="144" t="s">
        <v>1657</v>
      </c>
      <c r="AT249" s="144" t="s">
        <v>185</v>
      </c>
      <c r="AU249" s="144" t="s">
        <v>80</v>
      </c>
      <c r="AY249" s="18" t="s">
        <v>183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8" t="s">
        <v>76</v>
      </c>
      <c r="BK249" s="145">
        <f>ROUND(I249*H249,2)</f>
        <v>0</v>
      </c>
      <c r="BL249" s="18" t="s">
        <v>1657</v>
      </c>
      <c r="BM249" s="144" t="s">
        <v>1810</v>
      </c>
    </row>
    <row r="250" spans="2:47" s="1" customFormat="1" ht="12">
      <c r="B250" s="33"/>
      <c r="D250" s="146" t="s">
        <v>191</v>
      </c>
      <c r="F250" s="147" t="s">
        <v>1811</v>
      </c>
      <c r="I250" s="148"/>
      <c r="L250" s="33"/>
      <c r="M250" s="149"/>
      <c r="T250" s="54"/>
      <c r="AT250" s="18" t="s">
        <v>191</v>
      </c>
      <c r="AU250" s="18" t="s">
        <v>80</v>
      </c>
    </row>
    <row r="251" spans="2:47" s="1" customFormat="1" ht="12">
      <c r="B251" s="33"/>
      <c r="D251" s="150" t="s">
        <v>193</v>
      </c>
      <c r="F251" s="151" t="s">
        <v>1812</v>
      </c>
      <c r="I251" s="148"/>
      <c r="L251" s="33"/>
      <c r="M251" s="149"/>
      <c r="T251" s="54"/>
      <c r="AT251" s="18" t="s">
        <v>193</v>
      </c>
      <c r="AU251" s="18" t="s">
        <v>80</v>
      </c>
    </row>
    <row r="252" spans="2:51" s="13" customFormat="1" ht="12">
      <c r="B252" s="159"/>
      <c r="D252" s="146" t="s">
        <v>197</v>
      </c>
      <c r="E252" s="160" t="s">
        <v>3</v>
      </c>
      <c r="F252" s="161" t="s">
        <v>1813</v>
      </c>
      <c r="H252" s="162">
        <v>40</v>
      </c>
      <c r="I252" s="163"/>
      <c r="L252" s="159"/>
      <c r="M252" s="164"/>
      <c r="T252" s="165"/>
      <c r="AT252" s="160" t="s">
        <v>197</v>
      </c>
      <c r="AU252" s="160" t="s">
        <v>80</v>
      </c>
      <c r="AV252" s="13" t="s">
        <v>80</v>
      </c>
      <c r="AW252" s="13" t="s">
        <v>31</v>
      </c>
      <c r="AX252" s="13" t="s">
        <v>76</v>
      </c>
      <c r="AY252" s="160" t="s">
        <v>183</v>
      </c>
    </row>
    <row r="253" spans="2:65" s="1" customFormat="1" ht="16.5" customHeight="1">
      <c r="B253" s="132"/>
      <c r="C253" s="133" t="s">
        <v>550</v>
      </c>
      <c r="D253" s="133" t="s">
        <v>185</v>
      </c>
      <c r="E253" s="134" t="s">
        <v>1814</v>
      </c>
      <c r="F253" s="135" t="s">
        <v>1815</v>
      </c>
      <c r="G253" s="136" t="s">
        <v>295</v>
      </c>
      <c r="H253" s="137">
        <v>2.35</v>
      </c>
      <c r="I253" s="138"/>
      <c r="J253" s="139">
        <f>ROUND(I253*H253,2)</f>
        <v>0</v>
      </c>
      <c r="K253" s="135" t="s">
        <v>189</v>
      </c>
      <c r="L253" s="33"/>
      <c r="M253" s="140" t="s">
        <v>3</v>
      </c>
      <c r="N253" s="141" t="s">
        <v>43</v>
      </c>
      <c r="P253" s="142">
        <f>O253*H253</f>
        <v>0</v>
      </c>
      <c r="Q253" s="142">
        <v>0</v>
      </c>
      <c r="R253" s="142">
        <f>Q253*H253</f>
        <v>0</v>
      </c>
      <c r="S253" s="142">
        <v>0</v>
      </c>
      <c r="T253" s="143">
        <f>S253*H253</f>
        <v>0</v>
      </c>
      <c r="AR253" s="144" t="s">
        <v>1657</v>
      </c>
      <c r="AT253" s="144" t="s">
        <v>185</v>
      </c>
      <c r="AU253" s="144" t="s">
        <v>80</v>
      </c>
      <c r="AY253" s="18" t="s">
        <v>183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8" t="s">
        <v>76</v>
      </c>
      <c r="BK253" s="145">
        <f>ROUND(I253*H253,2)</f>
        <v>0</v>
      </c>
      <c r="BL253" s="18" t="s">
        <v>1657</v>
      </c>
      <c r="BM253" s="144" t="s">
        <v>1816</v>
      </c>
    </row>
    <row r="254" spans="2:47" s="1" customFormat="1" ht="12">
      <c r="B254" s="33"/>
      <c r="D254" s="146" t="s">
        <v>191</v>
      </c>
      <c r="F254" s="147" t="s">
        <v>1817</v>
      </c>
      <c r="I254" s="148"/>
      <c r="L254" s="33"/>
      <c r="M254" s="149"/>
      <c r="T254" s="54"/>
      <c r="AT254" s="18" t="s">
        <v>191</v>
      </c>
      <c r="AU254" s="18" t="s">
        <v>80</v>
      </c>
    </row>
    <row r="255" spans="2:47" s="1" customFormat="1" ht="12">
      <c r="B255" s="33"/>
      <c r="D255" s="150" t="s">
        <v>193</v>
      </c>
      <c r="F255" s="151" t="s">
        <v>1818</v>
      </c>
      <c r="I255" s="148"/>
      <c r="L255" s="33"/>
      <c r="M255" s="149"/>
      <c r="T255" s="54"/>
      <c r="AT255" s="18" t="s">
        <v>193</v>
      </c>
      <c r="AU255" s="18" t="s">
        <v>80</v>
      </c>
    </row>
    <row r="256" spans="2:63" s="11" customFormat="1" ht="25.9" customHeight="1">
      <c r="B256" s="120"/>
      <c r="D256" s="121" t="s">
        <v>71</v>
      </c>
      <c r="E256" s="122" t="s">
        <v>960</v>
      </c>
      <c r="F256" s="122" t="s">
        <v>961</v>
      </c>
      <c r="I256" s="123"/>
      <c r="J256" s="124">
        <f>BK256</f>
        <v>0</v>
      </c>
      <c r="L256" s="120"/>
      <c r="M256" s="125"/>
      <c r="P256" s="126">
        <f>SUM(P257:P268)</f>
        <v>0</v>
      </c>
      <c r="R256" s="126">
        <f>SUM(R257:R268)</f>
        <v>0</v>
      </c>
      <c r="T256" s="127">
        <f>SUM(T257:T268)</f>
        <v>0</v>
      </c>
      <c r="AR256" s="121" t="s">
        <v>127</v>
      </c>
      <c r="AT256" s="128" t="s">
        <v>71</v>
      </c>
      <c r="AU256" s="128" t="s">
        <v>72</v>
      </c>
      <c r="AY256" s="121" t="s">
        <v>183</v>
      </c>
      <c r="BK256" s="129">
        <f>SUM(BK257:BK268)</f>
        <v>0</v>
      </c>
    </row>
    <row r="257" spans="2:65" s="1" customFormat="1" ht="16.5" customHeight="1">
      <c r="B257" s="132"/>
      <c r="C257" s="133" t="s">
        <v>556</v>
      </c>
      <c r="D257" s="133" t="s">
        <v>185</v>
      </c>
      <c r="E257" s="134" t="s">
        <v>1819</v>
      </c>
      <c r="F257" s="135" t="s">
        <v>1820</v>
      </c>
      <c r="G257" s="136" t="s">
        <v>964</v>
      </c>
      <c r="H257" s="137">
        <v>10</v>
      </c>
      <c r="I257" s="138"/>
      <c r="J257" s="139">
        <f>ROUND(I257*H257,2)</f>
        <v>0</v>
      </c>
      <c r="K257" s="135" t="s">
        <v>189</v>
      </c>
      <c r="L257" s="33"/>
      <c r="M257" s="140" t="s">
        <v>3</v>
      </c>
      <c r="N257" s="141" t="s">
        <v>43</v>
      </c>
      <c r="P257" s="142">
        <f>O257*H257</f>
        <v>0</v>
      </c>
      <c r="Q257" s="142">
        <v>0</v>
      </c>
      <c r="R257" s="142">
        <f>Q257*H257</f>
        <v>0</v>
      </c>
      <c r="S257" s="142">
        <v>0</v>
      </c>
      <c r="T257" s="143">
        <f>S257*H257</f>
        <v>0</v>
      </c>
      <c r="AR257" s="144" t="s">
        <v>965</v>
      </c>
      <c r="AT257" s="144" t="s">
        <v>185</v>
      </c>
      <c r="AU257" s="144" t="s">
        <v>76</v>
      </c>
      <c r="AY257" s="18" t="s">
        <v>183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8" t="s">
        <v>76</v>
      </c>
      <c r="BK257" s="145">
        <f>ROUND(I257*H257,2)</f>
        <v>0</v>
      </c>
      <c r="BL257" s="18" t="s">
        <v>965</v>
      </c>
      <c r="BM257" s="144" t="s">
        <v>1821</v>
      </c>
    </row>
    <row r="258" spans="2:47" s="1" customFormat="1" ht="12">
      <c r="B258" s="33"/>
      <c r="D258" s="146" t="s">
        <v>191</v>
      </c>
      <c r="F258" s="147" t="s">
        <v>1822</v>
      </c>
      <c r="I258" s="148"/>
      <c r="L258" s="33"/>
      <c r="M258" s="149"/>
      <c r="T258" s="54"/>
      <c r="AT258" s="18" t="s">
        <v>191</v>
      </c>
      <c r="AU258" s="18" t="s">
        <v>76</v>
      </c>
    </row>
    <row r="259" spans="2:47" s="1" customFormat="1" ht="12">
      <c r="B259" s="33"/>
      <c r="D259" s="150" t="s">
        <v>193</v>
      </c>
      <c r="F259" s="151" t="s">
        <v>1823</v>
      </c>
      <c r="I259" s="148"/>
      <c r="L259" s="33"/>
      <c r="M259" s="149"/>
      <c r="T259" s="54"/>
      <c r="AT259" s="18" t="s">
        <v>193</v>
      </c>
      <c r="AU259" s="18" t="s">
        <v>76</v>
      </c>
    </row>
    <row r="260" spans="2:47" s="1" customFormat="1" ht="19.5">
      <c r="B260" s="33"/>
      <c r="D260" s="146" t="s">
        <v>195</v>
      </c>
      <c r="F260" s="152" t="s">
        <v>1824</v>
      </c>
      <c r="I260" s="148"/>
      <c r="L260" s="33"/>
      <c r="M260" s="149"/>
      <c r="T260" s="54"/>
      <c r="AT260" s="18" t="s">
        <v>195</v>
      </c>
      <c r="AU260" s="18" t="s">
        <v>76</v>
      </c>
    </row>
    <row r="261" spans="2:65" s="1" customFormat="1" ht="16.5" customHeight="1">
      <c r="B261" s="132"/>
      <c r="C261" s="133" t="s">
        <v>562</v>
      </c>
      <c r="D261" s="133" t="s">
        <v>185</v>
      </c>
      <c r="E261" s="134" t="s">
        <v>1825</v>
      </c>
      <c r="F261" s="135" t="s">
        <v>1826</v>
      </c>
      <c r="G261" s="136" t="s">
        <v>964</v>
      </c>
      <c r="H261" s="137">
        <v>6</v>
      </c>
      <c r="I261" s="138"/>
      <c r="J261" s="139">
        <f>ROUND(I261*H261,2)</f>
        <v>0</v>
      </c>
      <c r="K261" s="135" t="s">
        <v>189</v>
      </c>
      <c r="L261" s="33"/>
      <c r="M261" s="140" t="s">
        <v>3</v>
      </c>
      <c r="N261" s="141" t="s">
        <v>43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965</v>
      </c>
      <c r="AT261" s="144" t="s">
        <v>185</v>
      </c>
      <c r="AU261" s="144" t="s">
        <v>76</v>
      </c>
      <c r="AY261" s="18" t="s">
        <v>183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8" t="s">
        <v>76</v>
      </c>
      <c r="BK261" s="145">
        <f>ROUND(I261*H261,2)</f>
        <v>0</v>
      </c>
      <c r="BL261" s="18" t="s">
        <v>965</v>
      </c>
      <c r="BM261" s="144" t="s">
        <v>1827</v>
      </c>
    </row>
    <row r="262" spans="2:47" s="1" customFormat="1" ht="12">
      <c r="B262" s="33"/>
      <c r="D262" s="146" t="s">
        <v>191</v>
      </c>
      <c r="F262" s="147" t="s">
        <v>1828</v>
      </c>
      <c r="I262" s="148"/>
      <c r="L262" s="33"/>
      <c r="M262" s="149"/>
      <c r="T262" s="54"/>
      <c r="AT262" s="18" t="s">
        <v>191</v>
      </c>
      <c r="AU262" s="18" t="s">
        <v>76</v>
      </c>
    </row>
    <row r="263" spans="2:47" s="1" customFormat="1" ht="12">
      <c r="B263" s="33"/>
      <c r="D263" s="150" t="s">
        <v>193</v>
      </c>
      <c r="F263" s="151" t="s">
        <v>1829</v>
      </c>
      <c r="I263" s="148"/>
      <c r="L263" s="33"/>
      <c r="M263" s="149"/>
      <c r="T263" s="54"/>
      <c r="AT263" s="18" t="s">
        <v>193</v>
      </c>
      <c r="AU263" s="18" t="s">
        <v>76</v>
      </c>
    </row>
    <row r="264" spans="2:47" s="1" customFormat="1" ht="19.5">
      <c r="B264" s="33"/>
      <c r="D264" s="146" t="s">
        <v>195</v>
      </c>
      <c r="F264" s="152" t="s">
        <v>1824</v>
      </c>
      <c r="I264" s="148"/>
      <c r="L264" s="33"/>
      <c r="M264" s="149"/>
      <c r="T264" s="54"/>
      <c r="AT264" s="18" t="s">
        <v>195</v>
      </c>
      <c r="AU264" s="18" t="s">
        <v>76</v>
      </c>
    </row>
    <row r="265" spans="2:65" s="1" customFormat="1" ht="16.5" customHeight="1">
      <c r="B265" s="132"/>
      <c r="C265" s="133" t="s">
        <v>1390</v>
      </c>
      <c r="D265" s="133" t="s">
        <v>185</v>
      </c>
      <c r="E265" s="134" t="s">
        <v>1830</v>
      </c>
      <c r="F265" s="135" t="s">
        <v>1831</v>
      </c>
      <c r="G265" s="136" t="s">
        <v>964</v>
      </c>
      <c r="H265" s="137">
        <v>6</v>
      </c>
      <c r="I265" s="138"/>
      <c r="J265" s="139">
        <f>ROUND(I265*H265,2)</f>
        <v>0</v>
      </c>
      <c r="K265" s="135" t="s">
        <v>189</v>
      </c>
      <c r="L265" s="33"/>
      <c r="M265" s="140" t="s">
        <v>3</v>
      </c>
      <c r="N265" s="141" t="s">
        <v>43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965</v>
      </c>
      <c r="AT265" s="144" t="s">
        <v>185</v>
      </c>
      <c r="AU265" s="144" t="s">
        <v>76</v>
      </c>
      <c r="AY265" s="18" t="s">
        <v>183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8" t="s">
        <v>76</v>
      </c>
      <c r="BK265" s="145">
        <f>ROUND(I265*H265,2)</f>
        <v>0</v>
      </c>
      <c r="BL265" s="18" t="s">
        <v>965</v>
      </c>
      <c r="BM265" s="144" t="s">
        <v>1832</v>
      </c>
    </row>
    <row r="266" spans="2:47" s="1" customFormat="1" ht="12">
      <c r="B266" s="33"/>
      <c r="D266" s="146" t="s">
        <v>191</v>
      </c>
      <c r="F266" s="147" t="s">
        <v>1833</v>
      </c>
      <c r="I266" s="148"/>
      <c r="L266" s="33"/>
      <c r="M266" s="149"/>
      <c r="T266" s="54"/>
      <c r="AT266" s="18" t="s">
        <v>191</v>
      </c>
      <c r="AU266" s="18" t="s">
        <v>76</v>
      </c>
    </row>
    <row r="267" spans="2:47" s="1" customFormat="1" ht="12">
      <c r="B267" s="33"/>
      <c r="D267" s="150" t="s">
        <v>193</v>
      </c>
      <c r="F267" s="151" t="s">
        <v>1834</v>
      </c>
      <c r="I267" s="148"/>
      <c r="L267" s="33"/>
      <c r="M267" s="149"/>
      <c r="T267" s="54"/>
      <c r="AT267" s="18" t="s">
        <v>193</v>
      </c>
      <c r="AU267" s="18" t="s">
        <v>76</v>
      </c>
    </row>
    <row r="268" spans="2:47" s="1" customFormat="1" ht="19.5">
      <c r="B268" s="33"/>
      <c r="D268" s="146" t="s">
        <v>195</v>
      </c>
      <c r="F268" s="152" t="s">
        <v>1824</v>
      </c>
      <c r="I268" s="148"/>
      <c r="L268" s="33"/>
      <c r="M268" s="149"/>
      <c r="T268" s="54"/>
      <c r="AT268" s="18" t="s">
        <v>195</v>
      </c>
      <c r="AU268" s="18" t="s">
        <v>76</v>
      </c>
    </row>
    <row r="269" spans="2:63" s="11" customFormat="1" ht="25.9" customHeight="1">
      <c r="B269" s="120"/>
      <c r="D269" s="121" t="s">
        <v>71</v>
      </c>
      <c r="E269" s="122" t="s">
        <v>99</v>
      </c>
      <c r="F269" s="122" t="s">
        <v>982</v>
      </c>
      <c r="I269" s="123"/>
      <c r="J269" s="124">
        <f>BK269</f>
        <v>0</v>
      </c>
      <c r="L269" s="120"/>
      <c r="M269" s="125"/>
      <c r="P269" s="126">
        <f>P270+P280</f>
        <v>0</v>
      </c>
      <c r="R269" s="126">
        <f>R270+R280</f>
        <v>0</v>
      </c>
      <c r="T269" s="127">
        <f>T270+T280</f>
        <v>0</v>
      </c>
      <c r="AR269" s="121" t="s">
        <v>138</v>
      </c>
      <c r="AT269" s="128" t="s">
        <v>71</v>
      </c>
      <c r="AU269" s="128" t="s">
        <v>72</v>
      </c>
      <c r="AY269" s="121" t="s">
        <v>183</v>
      </c>
      <c r="BK269" s="129">
        <f>BK270+BK280</f>
        <v>0</v>
      </c>
    </row>
    <row r="270" spans="2:63" s="11" customFormat="1" ht="22.9" customHeight="1">
      <c r="B270" s="120"/>
      <c r="D270" s="121" t="s">
        <v>71</v>
      </c>
      <c r="E270" s="130" t="s">
        <v>983</v>
      </c>
      <c r="F270" s="130" t="s">
        <v>984</v>
      </c>
      <c r="I270" s="123"/>
      <c r="J270" s="131">
        <f>BK270</f>
        <v>0</v>
      </c>
      <c r="L270" s="120"/>
      <c r="M270" s="125"/>
      <c r="P270" s="126">
        <f>SUM(P271:P279)</f>
        <v>0</v>
      </c>
      <c r="R270" s="126">
        <f>SUM(R271:R279)</f>
        <v>0</v>
      </c>
      <c r="T270" s="127">
        <f>SUM(T271:T279)</f>
        <v>0</v>
      </c>
      <c r="AR270" s="121" t="s">
        <v>138</v>
      </c>
      <c r="AT270" s="128" t="s">
        <v>71</v>
      </c>
      <c r="AU270" s="128" t="s">
        <v>76</v>
      </c>
      <c r="AY270" s="121" t="s">
        <v>183</v>
      </c>
      <c r="BK270" s="129">
        <f>SUM(BK271:BK279)</f>
        <v>0</v>
      </c>
    </row>
    <row r="271" spans="2:65" s="1" customFormat="1" ht="16.5" customHeight="1">
      <c r="B271" s="132"/>
      <c r="C271" s="133" t="s">
        <v>1394</v>
      </c>
      <c r="D271" s="133" t="s">
        <v>185</v>
      </c>
      <c r="E271" s="134" t="s">
        <v>1835</v>
      </c>
      <c r="F271" s="135" t="s">
        <v>1836</v>
      </c>
      <c r="G271" s="136" t="s">
        <v>1837</v>
      </c>
      <c r="H271" s="137">
        <v>1</v>
      </c>
      <c r="I271" s="138"/>
      <c r="J271" s="139">
        <f>ROUND(I271*H271,2)</f>
        <v>0</v>
      </c>
      <c r="K271" s="135" t="s">
        <v>189</v>
      </c>
      <c r="L271" s="33"/>
      <c r="M271" s="140" t="s">
        <v>3</v>
      </c>
      <c r="N271" s="141" t="s">
        <v>43</v>
      </c>
      <c r="P271" s="142">
        <f>O271*H271</f>
        <v>0</v>
      </c>
      <c r="Q271" s="142">
        <v>0</v>
      </c>
      <c r="R271" s="142">
        <f>Q271*H271</f>
        <v>0</v>
      </c>
      <c r="S271" s="142">
        <v>0</v>
      </c>
      <c r="T271" s="143">
        <f>S271*H271</f>
        <v>0</v>
      </c>
      <c r="AR271" s="144" t="s">
        <v>987</v>
      </c>
      <c r="AT271" s="144" t="s">
        <v>185</v>
      </c>
      <c r="AU271" s="144" t="s">
        <v>80</v>
      </c>
      <c r="AY271" s="18" t="s">
        <v>183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8" t="s">
        <v>76</v>
      </c>
      <c r="BK271" s="145">
        <f>ROUND(I271*H271,2)</f>
        <v>0</v>
      </c>
      <c r="BL271" s="18" t="s">
        <v>987</v>
      </c>
      <c r="BM271" s="144" t="s">
        <v>1838</v>
      </c>
    </row>
    <row r="272" spans="2:47" s="1" customFormat="1" ht="12">
      <c r="B272" s="33"/>
      <c r="D272" s="146" t="s">
        <v>191</v>
      </c>
      <c r="F272" s="147" t="s">
        <v>1836</v>
      </c>
      <c r="I272" s="148"/>
      <c r="L272" s="33"/>
      <c r="M272" s="149"/>
      <c r="T272" s="54"/>
      <c r="AT272" s="18" t="s">
        <v>191</v>
      </c>
      <c r="AU272" s="18" t="s">
        <v>80</v>
      </c>
    </row>
    <row r="273" spans="2:47" s="1" customFormat="1" ht="12">
      <c r="B273" s="33"/>
      <c r="D273" s="150" t="s">
        <v>193</v>
      </c>
      <c r="F273" s="151" t="s">
        <v>1839</v>
      </c>
      <c r="I273" s="148"/>
      <c r="L273" s="33"/>
      <c r="M273" s="149"/>
      <c r="T273" s="54"/>
      <c r="AT273" s="18" t="s">
        <v>193</v>
      </c>
      <c r="AU273" s="18" t="s">
        <v>80</v>
      </c>
    </row>
    <row r="274" spans="2:65" s="1" customFormat="1" ht="16.5" customHeight="1">
      <c r="B274" s="132"/>
      <c r="C274" s="133" t="s">
        <v>1395</v>
      </c>
      <c r="D274" s="133" t="s">
        <v>185</v>
      </c>
      <c r="E274" s="134" t="s">
        <v>1840</v>
      </c>
      <c r="F274" s="135" t="s">
        <v>1841</v>
      </c>
      <c r="G274" s="136" t="s">
        <v>1837</v>
      </c>
      <c r="H274" s="137">
        <v>1</v>
      </c>
      <c r="I274" s="138"/>
      <c r="J274" s="139">
        <f>ROUND(I274*H274,2)</f>
        <v>0</v>
      </c>
      <c r="K274" s="135" t="s">
        <v>189</v>
      </c>
      <c r="L274" s="33"/>
      <c r="M274" s="140" t="s">
        <v>3</v>
      </c>
      <c r="N274" s="141" t="s">
        <v>43</v>
      </c>
      <c r="P274" s="142">
        <f>O274*H274</f>
        <v>0</v>
      </c>
      <c r="Q274" s="142">
        <v>0</v>
      </c>
      <c r="R274" s="142">
        <f>Q274*H274</f>
        <v>0</v>
      </c>
      <c r="S274" s="142">
        <v>0</v>
      </c>
      <c r="T274" s="143">
        <f>S274*H274</f>
        <v>0</v>
      </c>
      <c r="AR274" s="144" t="s">
        <v>987</v>
      </c>
      <c r="AT274" s="144" t="s">
        <v>185</v>
      </c>
      <c r="AU274" s="144" t="s">
        <v>80</v>
      </c>
      <c r="AY274" s="18" t="s">
        <v>183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8" t="s">
        <v>76</v>
      </c>
      <c r="BK274" s="145">
        <f>ROUND(I274*H274,2)</f>
        <v>0</v>
      </c>
      <c r="BL274" s="18" t="s">
        <v>987</v>
      </c>
      <c r="BM274" s="144" t="s">
        <v>1842</v>
      </c>
    </row>
    <row r="275" spans="2:47" s="1" customFormat="1" ht="12">
      <c r="B275" s="33"/>
      <c r="D275" s="146" t="s">
        <v>191</v>
      </c>
      <c r="F275" s="147" t="s">
        <v>1841</v>
      </c>
      <c r="I275" s="148"/>
      <c r="L275" s="33"/>
      <c r="M275" s="149"/>
      <c r="T275" s="54"/>
      <c r="AT275" s="18" t="s">
        <v>191</v>
      </c>
      <c r="AU275" s="18" t="s">
        <v>80</v>
      </c>
    </row>
    <row r="276" spans="2:47" s="1" customFormat="1" ht="12">
      <c r="B276" s="33"/>
      <c r="D276" s="150" t="s">
        <v>193</v>
      </c>
      <c r="F276" s="151" t="s">
        <v>1843</v>
      </c>
      <c r="I276" s="148"/>
      <c r="L276" s="33"/>
      <c r="M276" s="149"/>
      <c r="T276" s="54"/>
      <c r="AT276" s="18" t="s">
        <v>193</v>
      </c>
      <c r="AU276" s="18" t="s">
        <v>80</v>
      </c>
    </row>
    <row r="277" spans="2:65" s="1" customFormat="1" ht="16.5" customHeight="1">
      <c r="B277" s="132"/>
      <c r="C277" s="133" t="s">
        <v>1397</v>
      </c>
      <c r="D277" s="133" t="s">
        <v>185</v>
      </c>
      <c r="E277" s="134" t="s">
        <v>990</v>
      </c>
      <c r="F277" s="135" t="s">
        <v>991</v>
      </c>
      <c r="G277" s="136" t="s">
        <v>1837</v>
      </c>
      <c r="H277" s="137">
        <v>1</v>
      </c>
      <c r="I277" s="138"/>
      <c r="J277" s="139">
        <f>ROUND(I277*H277,2)</f>
        <v>0</v>
      </c>
      <c r="K277" s="135" t="s">
        <v>189</v>
      </c>
      <c r="L277" s="33"/>
      <c r="M277" s="140" t="s">
        <v>3</v>
      </c>
      <c r="N277" s="141" t="s">
        <v>43</v>
      </c>
      <c r="P277" s="142">
        <f>O277*H277</f>
        <v>0</v>
      </c>
      <c r="Q277" s="142">
        <v>0</v>
      </c>
      <c r="R277" s="142">
        <f>Q277*H277</f>
        <v>0</v>
      </c>
      <c r="S277" s="142">
        <v>0</v>
      </c>
      <c r="T277" s="143">
        <f>S277*H277</f>
        <v>0</v>
      </c>
      <c r="AR277" s="144" t="s">
        <v>987</v>
      </c>
      <c r="AT277" s="144" t="s">
        <v>185</v>
      </c>
      <c r="AU277" s="144" t="s">
        <v>80</v>
      </c>
      <c r="AY277" s="18" t="s">
        <v>183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8" t="s">
        <v>76</v>
      </c>
      <c r="BK277" s="145">
        <f>ROUND(I277*H277,2)</f>
        <v>0</v>
      </c>
      <c r="BL277" s="18" t="s">
        <v>987</v>
      </c>
      <c r="BM277" s="144" t="s">
        <v>1844</v>
      </c>
    </row>
    <row r="278" spans="2:47" s="1" customFormat="1" ht="12">
      <c r="B278" s="33"/>
      <c r="D278" s="146" t="s">
        <v>191</v>
      </c>
      <c r="F278" s="147" t="s">
        <v>991</v>
      </c>
      <c r="I278" s="148"/>
      <c r="L278" s="33"/>
      <c r="M278" s="149"/>
      <c r="T278" s="54"/>
      <c r="AT278" s="18" t="s">
        <v>191</v>
      </c>
      <c r="AU278" s="18" t="s">
        <v>80</v>
      </c>
    </row>
    <row r="279" spans="2:47" s="1" customFormat="1" ht="12">
      <c r="B279" s="33"/>
      <c r="D279" s="150" t="s">
        <v>193</v>
      </c>
      <c r="F279" s="151" t="s">
        <v>993</v>
      </c>
      <c r="I279" s="148"/>
      <c r="L279" s="33"/>
      <c r="M279" s="149"/>
      <c r="T279" s="54"/>
      <c r="AT279" s="18" t="s">
        <v>193</v>
      </c>
      <c r="AU279" s="18" t="s">
        <v>80</v>
      </c>
    </row>
    <row r="280" spans="2:63" s="11" customFormat="1" ht="22.9" customHeight="1">
      <c r="B280" s="120"/>
      <c r="D280" s="121" t="s">
        <v>71</v>
      </c>
      <c r="E280" s="130" t="s">
        <v>1009</v>
      </c>
      <c r="F280" s="130" t="s">
        <v>1010</v>
      </c>
      <c r="I280" s="123"/>
      <c r="J280" s="131">
        <f>BK280</f>
        <v>0</v>
      </c>
      <c r="L280" s="120"/>
      <c r="M280" s="125"/>
      <c r="P280" s="126">
        <f>SUM(P281:P289)</f>
        <v>0</v>
      </c>
      <c r="R280" s="126">
        <f>SUM(R281:R289)</f>
        <v>0</v>
      </c>
      <c r="T280" s="127">
        <f>SUM(T281:T289)</f>
        <v>0</v>
      </c>
      <c r="AR280" s="121" t="s">
        <v>138</v>
      </c>
      <c r="AT280" s="128" t="s">
        <v>71</v>
      </c>
      <c r="AU280" s="128" t="s">
        <v>76</v>
      </c>
      <c r="AY280" s="121" t="s">
        <v>183</v>
      </c>
      <c r="BK280" s="129">
        <f>SUM(BK281:BK289)</f>
        <v>0</v>
      </c>
    </row>
    <row r="281" spans="2:65" s="1" customFormat="1" ht="16.5" customHeight="1">
      <c r="B281" s="132"/>
      <c r="C281" s="133" t="s">
        <v>1845</v>
      </c>
      <c r="D281" s="133" t="s">
        <v>185</v>
      </c>
      <c r="E281" s="134" t="s">
        <v>1011</v>
      </c>
      <c r="F281" s="135" t="s">
        <v>1012</v>
      </c>
      <c r="G281" s="136" t="s">
        <v>1837</v>
      </c>
      <c r="H281" s="137">
        <v>1</v>
      </c>
      <c r="I281" s="138"/>
      <c r="J281" s="139">
        <f>ROUND(I281*H281,2)</f>
        <v>0</v>
      </c>
      <c r="K281" s="135" t="s">
        <v>189</v>
      </c>
      <c r="L281" s="33"/>
      <c r="M281" s="140" t="s">
        <v>3</v>
      </c>
      <c r="N281" s="141" t="s">
        <v>43</v>
      </c>
      <c r="P281" s="142">
        <f>O281*H281</f>
        <v>0</v>
      </c>
      <c r="Q281" s="142">
        <v>0</v>
      </c>
      <c r="R281" s="142">
        <f>Q281*H281</f>
        <v>0</v>
      </c>
      <c r="S281" s="142">
        <v>0</v>
      </c>
      <c r="T281" s="143">
        <f>S281*H281</f>
        <v>0</v>
      </c>
      <c r="AR281" s="144" t="s">
        <v>987</v>
      </c>
      <c r="AT281" s="144" t="s">
        <v>185</v>
      </c>
      <c r="AU281" s="144" t="s">
        <v>80</v>
      </c>
      <c r="AY281" s="18" t="s">
        <v>183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8" t="s">
        <v>76</v>
      </c>
      <c r="BK281" s="145">
        <f>ROUND(I281*H281,2)</f>
        <v>0</v>
      </c>
      <c r="BL281" s="18" t="s">
        <v>987</v>
      </c>
      <c r="BM281" s="144" t="s">
        <v>1846</v>
      </c>
    </row>
    <row r="282" spans="2:47" s="1" customFormat="1" ht="12">
      <c r="B282" s="33"/>
      <c r="D282" s="146" t="s">
        <v>191</v>
      </c>
      <c r="F282" s="147" t="s">
        <v>1012</v>
      </c>
      <c r="I282" s="148"/>
      <c r="L282" s="33"/>
      <c r="M282" s="149"/>
      <c r="T282" s="54"/>
      <c r="AT282" s="18" t="s">
        <v>191</v>
      </c>
      <c r="AU282" s="18" t="s">
        <v>80</v>
      </c>
    </row>
    <row r="283" spans="2:47" s="1" customFormat="1" ht="12">
      <c r="B283" s="33"/>
      <c r="D283" s="150" t="s">
        <v>193</v>
      </c>
      <c r="F283" s="151" t="s">
        <v>1014</v>
      </c>
      <c r="I283" s="148"/>
      <c r="L283" s="33"/>
      <c r="M283" s="149"/>
      <c r="T283" s="54"/>
      <c r="AT283" s="18" t="s">
        <v>193</v>
      </c>
      <c r="AU283" s="18" t="s">
        <v>80</v>
      </c>
    </row>
    <row r="284" spans="2:65" s="1" customFormat="1" ht="16.5" customHeight="1">
      <c r="B284" s="132"/>
      <c r="C284" s="133" t="s">
        <v>1312</v>
      </c>
      <c r="D284" s="133" t="s">
        <v>185</v>
      </c>
      <c r="E284" s="134" t="s">
        <v>1015</v>
      </c>
      <c r="F284" s="135" t="s">
        <v>1016</v>
      </c>
      <c r="G284" s="136" t="s">
        <v>1837</v>
      </c>
      <c r="H284" s="137">
        <v>1</v>
      </c>
      <c r="I284" s="138"/>
      <c r="J284" s="139">
        <f>ROUND(I284*H284,2)</f>
        <v>0</v>
      </c>
      <c r="K284" s="135" t="s">
        <v>189</v>
      </c>
      <c r="L284" s="33"/>
      <c r="M284" s="140" t="s">
        <v>3</v>
      </c>
      <c r="N284" s="141" t="s">
        <v>43</v>
      </c>
      <c r="P284" s="142">
        <f>O284*H284</f>
        <v>0</v>
      </c>
      <c r="Q284" s="142">
        <v>0</v>
      </c>
      <c r="R284" s="142">
        <f>Q284*H284</f>
        <v>0</v>
      </c>
      <c r="S284" s="142">
        <v>0</v>
      </c>
      <c r="T284" s="143">
        <f>S284*H284</f>
        <v>0</v>
      </c>
      <c r="AR284" s="144" t="s">
        <v>987</v>
      </c>
      <c r="AT284" s="144" t="s">
        <v>185</v>
      </c>
      <c r="AU284" s="144" t="s">
        <v>80</v>
      </c>
      <c r="AY284" s="18" t="s">
        <v>183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8" t="s">
        <v>76</v>
      </c>
      <c r="BK284" s="145">
        <f>ROUND(I284*H284,2)</f>
        <v>0</v>
      </c>
      <c r="BL284" s="18" t="s">
        <v>987</v>
      </c>
      <c r="BM284" s="144" t="s">
        <v>1847</v>
      </c>
    </row>
    <row r="285" spans="2:47" s="1" customFormat="1" ht="12">
      <c r="B285" s="33"/>
      <c r="D285" s="146" t="s">
        <v>191</v>
      </c>
      <c r="F285" s="147" t="s">
        <v>1016</v>
      </c>
      <c r="I285" s="148"/>
      <c r="L285" s="33"/>
      <c r="M285" s="149"/>
      <c r="T285" s="54"/>
      <c r="AT285" s="18" t="s">
        <v>191</v>
      </c>
      <c r="AU285" s="18" t="s">
        <v>80</v>
      </c>
    </row>
    <row r="286" spans="2:47" s="1" customFormat="1" ht="12">
      <c r="B286" s="33"/>
      <c r="D286" s="150" t="s">
        <v>193</v>
      </c>
      <c r="F286" s="151" t="s">
        <v>1018</v>
      </c>
      <c r="I286" s="148"/>
      <c r="L286" s="33"/>
      <c r="M286" s="149"/>
      <c r="T286" s="54"/>
      <c r="AT286" s="18" t="s">
        <v>193</v>
      </c>
      <c r="AU286" s="18" t="s">
        <v>80</v>
      </c>
    </row>
    <row r="287" spans="2:65" s="1" customFormat="1" ht="16.5" customHeight="1">
      <c r="B287" s="132"/>
      <c r="C287" s="133" t="s">
        <v>1848</v>
      </c>
      <c r="D287" s="133" t="s">
        <v>185</v>
      </c>
      <c r="E287" s="134" t="s">
        <v>1849</v>
      </c>
      <c r="F287" s="135" t="s">
        <v>1850</v>
      </c>
      <c r="G287" s="136" t="s">
        <v>1837</v>
      </c>
      <c r="H287" s="137">
        <v>1</v>
      </c>
      <c r="I287" s="138"/>
      <c r="J287" s="139">
        <f>ROUND(I287*H287,2)</f>
        <v>0</v>
      </c>
      <c r="K287" s="135" t="s">
        <v>189</v>
      </c>
      <c r="L287" s="33"/>
      <c r="M287" s="140" t="s">
        <v>3</v>
      </c>
      <c r="N287" s="141" t="s">
        <v>43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987</v>
      </c>
      <c r="AT287" s="144" t="s">
        <v>185</v>
      </c>
      <c r="AU287" s="144" t="s">
        <v>80</v>
      </c>
      <c r="AY287" s="18" t="s">
        <v>183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8" t="s">
        <v>76</v>
      </c>
      <c r="BK287" s="145">
        <f>ROUND(I287*H287,2)</f>
        <v>0</v>
      </c>
      <c r="BL287" s="18" t="s">
        <v>987</v>
      </c>
      <c r="BM287" s="144" t="s">
        <v>1851</v>
      </c>
    </row>
    <row r="288" spans="2:47" s="1" customFormat="1" ht="12">
      <c r="B288" s="33"/>
      <c r="D288" s="146" t="s">
        <v>191</v>
      </c>
      <c r="F288" s="147" t="s">
        <v>1850</v>
      </c>
      <c r="I288" s="148"/>
      <c r="L288" s="33"/>
      <c r="M288" s="149"/>
      <c r="T288" s="54"/>
      <c r="AT288" s="18" t="s">
        <v>191</v>
      </c>
      <c r="AU288" s="18" t="s">
        <v>80</v>
      </c>
    </row>
    <row r="289" spans="2:47" s="1" customFormat="1" ht="12">
      <c r="B289" s="33"/>
      <c r="D289" s="150" t="s">
        <v>193</v>
      </c>
      <c r="F289" s="151" t="s">
        <v>1852</v>
      </c>
      <c r="I289" s="148"/>
      <c r="L289" s="33"/>
      <c r="M289" s="190"/>
      <c r="N289" s="191"/>
      <c r="O289" s="191"/>
      <c r="P289" s="191"/>
      <c r="Q289" s="191"/>
      <c r="R289" s="191"/>
      <c r="S289" s="191"/>
      <c r="T289" s="192"/>
      <c r="AT289" s="18" t="s">
        <v>193</v>
      </c>
      <c r="AU289" s="18" t="s">
        <v>80</v>
      </c>
    </row>
    <row r="290" spans="2:12" s="1" customFormat="1" ht="6.95" customHeight="1"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33"/>
    </row>
  </sheetData>
  <autoFilter ref="C87:K28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2/741122122"/>
    <hyperlink ref="F101" r:id="rId2" display="https://podminky.urs.cz/item/CS_URS_2022_02/741122133"/>
    <hyperlink ref="F107" r:id="rId3" display="https://podminky.urs.cz/item/CS_URS_2022_02/741123311"/>
    <hyperlink ref="F113" r:id="rId4" display="https://podminky.urs.cz/item/CS_URS_2022_02/741132133"/>
    <hyperlink ref="F118" r:id="rId5" display="https://podminky.urs.cz/item/CS_URS_2022_02/741373002"/>
    <hyperlink ref="F127" r:id="rId6" display="https://podminky.urs.cz/item/CS_URS_2022_02/741410041"/>
    <hyperlink ref="F134" r:id="rId7" display="https://podminky.urs.cz/item/CS_URS_2022_02/741420020"/>
    <hyperlink ref="F141" r:id="rId8" display="https://podminky.urs.cz/item/CS_URS_2022_02/741810002"/>
    <hyperlink ref="F144" r:id="rId9" display="https://podminky.urs.cz/item/CS_URS_2022_02/998741101"/>
    <hyperlink ref="F147" r:id="rId10" display="https://podminky.urs.cz/item/CS_URS_2022_02/998741193"/>
    <hyperlink ref="F152" r:id="rId11" display="https://podminky.urs.cz/item/CS_URS_2022_02/210204011"/>
    <hyperlink ref="F166" r:id="rId12" display="https://podminky.urs.cz/item/CS_URS_2022_02/210204100"/>
    <hyperlink ref="F173" r:id="rId13" display="https://podminky.urs.cz/item/CS_URS_2022_02/210204201"/>
    <hyperlink ref="F179" r:id="rId14" display="https://podminky.urs.cz/item/CS_URS_2022_02/460010002"/>
    <hyperlink ref="F182" r:id="rId15" display="https://podminky.urs.cz/item/CS_URS_2022_02/460131114"/>
    <hyperlink ref="F187" r:id="rId16" display="https://podminky.urs.cz/item/CS_URS_2022_02/460161173"/>
    <hyperlink ref="F190" r:id="rId17" display="https://podminky.urs.cz/item/CS_URS_2022_02/460242221"/>
    <hyperlink ref="F193" r:id="rId18" display="https://podminky.urs.cz/item/CS_URS_2022_02/460341112"/>
    <hyperlink ref="F196" r:id="rId19" display="https://podminky.urs.cz/item/CS_URS_2022_02/460341113"/>
    <hyperlink ref="F199" r:id="rId20" display="https://podminky.urs.cz/item/CS_URS_2022_02/460341121"/>
    <hyperlink ref="F203" r:id="rId21" display="https://podminky.urs.cz/item/CS_URS_2022_02/460361111"/>
    <hyperlink ref="F207" r:id="rId22" display="https://podminky.urs.cz/item/CS_URS_2022_02/460371113"/>
    <hyperlink ref="F212" r:id="rId23" display="https://podminky.urs.cz/item/CS_URS_2022_02/460391124"/>
    <hyperlink ref="F216" r:id="rId24" display="https://podminky.urs.cz/item/CS_URS_2022_02/460431193"/>
    <hyperlink ref="F219" r:id="rId25" display="https://podminky.urs.cz/item/CS_URS_2022_02/460641111"/>
    <hyperlink ref="F227" r:id="rId26" display="https://podminky.urs.cz/item/CS_URS_2022_02/460661511"/>
    <hyperlink ref="F231" r:id="rId27" display="https://podminky.urs.cz/item/CS_URS_2022_02/460791212"/>
    <hyperlink ref="F237" r:id="rId28" display="https://podminky.urs.cz/item/CS_URS_2022_02/460921111"/>
    <hyperlink ref="F240" r:id="rId29" display="https://podminky.urs.cz/item/CS_URS_2022_02/460921122"/>
    <hyperlink ref="F243" r:id="rId30" display="https://podminky.urs.cz/item/CS_URS_2022_02/468011112"/>
    <hyperlink ref="F247" r:id="rId31" display="https://podminky.urs.cz/item/CS_URS_2022_02/468011142"/>
    <hyperlink ref="F251" r:id="rId32" display="https://podminky.urs.cz/item/CS_URS_2022_02/468041122"/>
    <hyperlink ref="F255" r:id="rId33" display="https://podminky.urs.cz/item/CS_URS_2022_02/469981111"/>
    <hyperlink ref="F259" r:id="rId34" display="https://podminky.urs.cz/item/CS_URS_2022_02/HZS1212"/>
    <hyperlink ref="F263" r:id="rId35" display="https://podminky.urs.cz/item/CS_URS_2022_02/HZS2231"/>
    <hyperlink ref="F267" r:id="rId36" display="https://podminky.urs.cz/item/CS_URS_2022_02/HZS4131"/>
    <hyperlink ref="F273" r:id="rId37" display="https://podminky.urs.cz/item/CS_URS_2022_02/011002000"/>
    <hyperlink ref="F276" r:id="rId38" display="https://podminky.urs.cz/item/CS_URS_2022_02/012203000"/>
    <hyperlink ref="F279" r:id="rId39" display="https://podminky.urs.cz/item/CS_URS_2022_02/013254000"/>
    <hyperlink ref="F283" r:id="rId40" display="https://podminky.urs.cz/item/CS_URS_2022_02/072103001"/>
    <hyperlink ref="F286" r:id="rId41" display="https://podminky.urs.cz/item/CS_URS_2022_02/072103011"/>
    <hyperlink ref="F289" r:id="rId42" display="https://podminky.urs.cz/item/CS_URS_2022_02/075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6" customWidth="1"/>
    <col min="2" max="2" width="1.7109375" style="196" customWidth="1"/>
    <col min="3" max="4" width="5.00390625" style="196" customWidth="1"/>
    <col min="5" max="5" width="11.7109375" style="196" customWidth="1"/>
    <col min="6" max="6" width="9.140625" style="196" customWidth="1"/>
    <col min="7" max="7" width="5.00390625" style="196" customWidth="1"/>
    <col min="8" max="8" width="77.8515625" style="196" customWidth="1"/>
    <col min="9" max="10" width="20.00390625" style="196" customWidth="1"/>
    <col min="11" max="11" width="1.7109375" style="196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22" t="s">
        <v>1853</v>
      </c>
      <c r="D3" s="322"/>
      <c r="E3" s="322"/>
      <c r="F3" s="322"/>
      <c r="G3" s="322"/>
      <c r="H3" s="322"/>
      <c r="I3" s="322"/>
      <c r="J3" s="322"/>
      <c r="K3" s="249"/>
    </row>
    <row r="4" spans="2:11" ht="25.5" customHeight="1">
      <c r="B4" s="250"/>
      <c r="C4" s="327" t="s">
        <v>1854</v>
      </c>
      <c r="D4" s="327"/>
      <c r="E4" s="327"/>
      <c r="F4" s="327"/>
      <c r="G4" s="327"/>
      <c r="H4" s="327"/>
      <c r="I4" s="327"/>
      <c r="J4" s="327"/>
      <c r="K4" s="251"/>
    </row>
    <row r="5" spans="2:11" ht="5.25" customHeight="1">
      <c r="B5" s="250"/>
      <c r="C5" s="197"/>
      <c r="D5" s="197"/>
      <c r="E5" s="197"/>
      <c r="F5" s="197"/>
      <c r="G5" s="197"/>
      <c r="H5" s="197"/>
      <c r="I5" s="197"/>
      <c r="J5" s="197"/>
      <c r="K5" s="251"/>
    </row>
    <row r="6" spans="2:11" ht="15" customHeight="1">
      <c r="B6" s="250"/>
      <c r="C6" s="326" t="s">
        <v>1855</v>
      </c>
      <c r="D6" s="326"/>
      <c r="E6" s="326"/>
      <c r="F6" s="326"/>
      <c r="G6" s="326"/>
      <c r="H6" s="326"/>
      <c r="I6" s="326"/>
      <c r="J6" s="326"/>
      <c r="K6" s="251"/>
    </row>
    <row r="7" spans="2:11" ht="15" customHeight="1">
      <c r="B7" s="199"/>
      <c r="C7" s="326" t="s">
        <v>1856</v>
      </c>
      <c r="D7" s="326"/>
      <c r="E7" s="326"/>
      <c r="F7" s="326"/>
      <c r="G7" s="326"/>
      <c r="H7" s="326"/>
      <c r="I7" s="326"/>
      <c r="J7" s="326"/>
      <c r="K7" s="251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251"/>
    </row>
    <row r="9" spans="2:11" ht="15" customHeight="1">
      <c r="B9" s="199"/>
      <c r="C9" s="326" t="s">
        <v>1857</v>
      </c>
      <c r="D9" s="326"/>
      <c r="E9" s="326"/>
      <c r="F9" s="326"/>
      <c r="G9" s="326"/>
      <c r="H9" s="326"/>
      <c r="I9" s="326"/>
      <c r="J9" s="326"/>
      <c r="K9" s="251"/>
    </row>
    <row r="10" spans="2:11" ht="15" customHeight="1">
      <c r="B10" s="199"/>
      <c r="C10" s="198"/>
      <c r="D10" s="326" t="s">
        <v>1858</v>
      </c>
      <c r="E10" s="326"/>
      <c r="F10" s="326"/>
      <c r="G10" s="326"/>
      <c r="H10" s="326"/>
      <c r="I10" s="326"/>
      <c r="J10" s="326"/>
      <c r="K10" s="251"/>
    </row>
    <row r="11" spans="2:11" ht="15" customHeight="1">
      <c r="B11" s="199"/>
      <c r="C11" s="200"/>
      <c r="D11" s="326" t="s">
        <v>1859</v>
      </c>
      <c r="E11" s="326"/>
      <c r="F11" s="326"/>
      <c r="G11" s="326"/>
      <c r="H11" s="326"/>
      <c r="I11" s="326"/>
      <c r="J11" s="326"/>
      <c r="K11" s="251"/>
    </row>
    <row r="12" spans="2:1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251"/>
    </row>
    <row r="13" spans="2:11" ht="15" customHeight="1">
      <c r="B13" s="199"/>
      <c r="C13" s="200"/>
      <c r="D13" s="201" t="s">
        <v>1860</v>
      </c>
      <c r="E13" s="198"/>
      <c r="F13" s="198"/>
      <c r="G13" s="198"/>
      <c r="H13" s="198"/>
      <c r="I13" s="198"/>
      <c r="J13" s="198"/>
      <c r="K13" s="251"/>
    </row>
    <row r="14" spans="2:1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251"/>
    </row>
    <row r="15" spans="2:11" ht="15" customHeight="1">
      <c r="B15" s="199"/>
      <c r="C15" s="200"/>
      <c r="D15" s="326" t="s">
        <v>1861</v>
      </c>
      <c r="E15" s="326"/>
      <c r="F15" s="326"/>
      <c r="G15" s="326"/>
      <c r="H15" s="326"/>
      <c r="I15" s="326"/>
      <c r="J15" s="326"/>
      <c r="K15" s="251"/>
    </row>
    <row r="16" spans="2:11" ht="15" customHeight="1">
      <c r="B16" s="199"/>
      <c r="C16" s="200"/>
      <c r="D16" s="326" t="s">
        <v>1862</v>
      </c>
      <c r="E16" s="326"/>
      <c r="F16" s="326"/>
      <c r="G16" s="326"/>
      <c r="H16" s="326"/>
      <c r="I16" s="326"/>
      <c r="J16" s="326"/>
      <c r="K16" s="251"/>
    </row>
    <row r="17" spans="2:11" ht="15" customHeight="1">
      <c r="B17" s="199"/>
      <c r="C17" s="200"/>
      <c r="D17" s="326" t="s">
        <v>1863</v>
      </c>
      <c r="E17" s="326"/>
      <c r="F17" s="326"/>
      <c r="G17" s="326"/>
      <c r="H17" s="326"/>
      <c r="I17" s="326"/>
      <c r="J17" s="326"/>
      <c r="K17" s="251"/>
    </row>
    <row r="18" spans="2:11" ht="15" customHeight="1">
      <c r="B18" s="199"/>
      <c r="C18" s="200"/>
      <c r="D18" s="200"/>
      <c r="E18" s="202" t="s">
        <v>78</v>
      </c>
      <c r="F18" s="326" t="s">
        <v>1864</v>
      </c>
      <c r="G18" s="326"/>
      <c r="H18" s="326"/>
      <c r="I18" s="326"/>
      <c r="J18" s="326"/>
      <c r="K18" s="251"/>
    </row>
    <row r="19" spans="2:11" ht="15" customHeight="1">
      <c r="B19" s="199"/>
      <c r="C19" s="200"/>
      <c r="D19" s="200"/>
      <c r="E19" s="202" t="s">
        <v>1865</v>
      </c>
      <c r="F19" s="326" t="s">
        <v>1866</v>
      </c>
      <c r="G19" s="326"/>
      <c r="H19" s="326"/>
      <c r="I19" s="326"/>
      <c r="J19" s="326"/>
      <c r="K19" s="251"/>
    </row>
    <row r="20" spans="2:11" ht="15" customHeight="1">
      <c r="B20" s="199"/>
      <c r="C20" s="200"/>
      <c r="D20" s="200"/>
      <c r="E20" s="202" t="s">
        <v>1867</v>
      </c>
      <c r="F20" s="326" t="s">
        <v>1868</v>
      </c>
      <c r="G20" s="326"/>
      <c r="H20" s="326"/>
      <c r="I20" s="326"/>
      <c r="J20" s="326"/>
      <c r="K20" s="251"/>
    </row>
    <row r="21" spans="2:11" ht="15" customHeight="1">
      <c r="B21" s="199"/>
      <c r="C21" s="200"/>
      <c r="D21" s="200"/>
      <c r="E21" s="202" t="s">
        <v>1869</v>
      </c>
      <c r="F21" s="326" t="s">
        <v>1870</v>
      </c>
      <c r="G21" s="326"/>
      <c r="H21" s="326"/>
      <c r="I21" s="326"/>
      <c r="J21" s="326"/>
      <c r="K21" s="251"/>
    </row>
    <row r="22" spans="2:11" ht="15" customHeight="1">
      <c r="B22" s="199"/>
      <c r="C22" s="200"/>
      <c r="D22" s="200"/>
      <c r="E22" s="202" t="s">
        <v>1871</v>
      </c>
      <c r="F22" s="326" t="s">
        <v>1872</v>
      </c>
      <c r="G22" s="326"/>
      <c r="H22" s="326"/>
      <c r="I22" s="326"/>
      <c r="J22" s="326"/>
      <c r="K22" s="251"/>
    </row>
    <row r="23" spans="2:11" ht="15" customHeight="1">
      <c r="B23" s="199"/>
      <c r="C23" s="200"/>
      <c r="D23" s="200"/>
      <c r="E23" s="202" t="s">
        <v>84</v>
      </c>
      <c r="F23" s="326" t="s">
        <v>1873</v>
      </c>
      <c r="G23" s="326"/>
      <c r="H23" s="326"/>
      <c r="I23" s="326"/>
      <c r="J23" s="326"/>
      <c r="K23" s="251"/>
    </row>
    <row r="24" spans="2:1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251"/>
    </row>
    <row r="25" spans="2:11" ht="15" customHeight="1">
      <c r="B25" s="199"/>
      <c r="C25" s="326" t="s">
        <v>1874</v>
      </c>
      <c r="D25" s="326"/>
      <c r="E25" s="326"/>
      <c r="F25" s="326"/>
      <c r="G25" s="326"/>
      <c r="H25" s="326"/>
      <c r="I25" s="326"/>
      <c r="J25" s="326"/>
      <c r="K25" s="251"/>
    </row>
    <row r="26" spans="2:11" ht="15" customHeight="1">
      <c r="B26" s="199"/>
      <c r="C26" s="326" t="s">
        <v>1875</v>
      </c>
      <c r="D26" s="326"/>
      <c r="E26" s="326"/>
      <c r="F26" s="326"/>
      <c r="G26" s="326"/>
      <c r="H26" s="326"/>
      <c r="I26" s="326"/>
      <c r="J26" s="326"/>
      <c r="K26" s="251"/>
    </row>
    <row r="27" spans="2:11" ht="15" customHeight="1">
      <c r="B27" s="199"/>
      <c r="C27" s="198"/>
      <c r="D27" s="326" t="s">
        <v>1876</v>
      </c>
      <c r="E27" s="326"/>
      <c r="F27" s="326"/>
      <c r="G27" s="326"/>
      <c r="H27" s="326"/>
      <c r="I27" s="326"/>
      <c r="J27" s="326"/>
      <c r="K27" s="251"/>
    </row>
    <row r="28" spans="2:11" ht="15" customHeight="1">
      <c r="B28" s="199"/>
      <c r="C28" s="200"/>
      <c r="D28" s="326" t="s">
        <v>1877</v>
      </c>
      <c r="E28" s="326"/>
      <c r="F28" s="326"/>
      <c r="G28" s="326"/>
      <c r="H28" s="326"/>
      <c r="I28" s="326"/>
      <c r="J28" s="326"/>
      <c r="K28" s="251"/>
    </row>
    <row r="29" spans="2:1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51"/>
    </row>
    <row r="30" spans="2:11" ht="15" customHeight="1">
      <c r="B30" s="199"/>
      <c r="C30" s="200"/>
      <c r="D30" s="326" t="s">
        <v>1878</v>
      </c>
      <c r="E30" s="326"/>
      <c r="F30" s="326"/>
      <c r="G30" s="326"/>
      <c r="H30" s="326"/>
      <c r="I30" s="326"/>
      <c r="J30" s="326"/>
      <c r="K30" s="251"/>
    </row>
    <row r="31" spans="2:11" ht="15" customHeight="1">
      <c r="B31" s="199"/>
      <c r="C31" s="200"/>
      <c r="D31" s="326" t="s">
        <v>1879</v>
      </c>
      <c r="E31" s="326"/>
      <c r="F31" s="326"/>
      <c r="G31" s="326"/>
      <c r="H31" s="326"/>
      <c r="I31" s="326"/>
      <c r="J31" s="326"/>
      <c r="K31" s="251"/>
    </row>
    <row r="32" spans="2:1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251"/>
    </row>
    <row r="33" spans="2:11" ht="15" customHeight="1">
      <c r="B33" s="199"/>
      <c r="C33" s="200"/>
      <c r="D33" s="326" t="s">
        <v>1880</v>
      </c>
      <c r="E33" s="326"/>
      <c r="F33" s="326"/>
      <c r="G33" s="326"/>
      <c r="H33" s="326"/>
      <c r="I33" s="326"/>
      <c r="J33" s="326"/>
      <c r="K33" s="251"/>
    </row>
    <row r="34" spans="2:11" ht="15" customHeight="1">
      <c r="B34" s="199"/>
      <c r="C34" s="200"/>
      <c r="D34" s="326" t="s">
        <v>1881</v>
      </c>
      <c r="E34" s="326"/>
      <c r="F34" s="326"/>
      <c r="G34" s="326"/>
      <c r="H34" s="326"/>
      <c r="I34" s="326"/>
      <c r="J34" s="326"/>
      <c r="K34" s="251"/>
    </row>
    <row r="35" spans="2:11" ht="15" customHeight="1">
      <c r="B35" s="199"/>
      <c r="C35" s="200"/>
      <c r="D35" s="326" t="s">
        <v>1882</v>
      </c>
      <c r="E35" s="326"/>
      <c r="F35" s="326"/>
      <c r="G35" s="326"/>
      <c r="H35" s="326"/>
      <c r="I35" s="326"/>
      <c r="J35" s="326"/>
      <c r="K35" s="251"/>
    </row>
    <row r="36" spans="2:11" ht="15" customHeight="1">
      <c r="B36" s="199"/>
      <c r="C36" s="200"/>
      <c r="D36" s="198"/>
      <c r="E36" s="201" t="s">
        <v>169</v>
      </c>
      <c r="F36" s="198"/>
      <c r="G36" s="326" t="s">
        <v>1883</v>
      </c>
      <c r="H36" s="326"/>
      <c r="I36" s="326"/>
      <c r="J36" s="326"/>
      <c r="K36" s="251"/>
    </row>
    <row r="37" spans="2:11" ht="30.75" customHeight="1">
      <c r="B37" s="199"/>
      <c r="C37" s="200"/>
      <c r="D37" s="198"/>
      <c r="E37" s="201" t="s">
        <v>1884</v>
      </c>
      <c r="F37" s="198"/>
      <c r="G37" s="326" t="s">
        <v>1885</v>
      </c>
      <c r="H37" s="326"/>
      <c r="I37" s="326"/>
      <c r="J37" s="326"/>
      <c r="K37" s="251"/>
    </row>
    <row r="38" spans="2:11" ht="15" customHeight="1">
      <c r="B38" s="199"/>
      <c r="C38" s="200"/>
      <c r="D38" s="198"/>
      <c r="E38" s="201" t="s">
        <v>53</v>
      </c>
      <c r="F38" s="198"/>
      <c r="G38" s="326" t="s">
        <v>1886</v>
      </c>
      <c r="H38" s="326"/>
      <c r="I38" s="326"/>
      <c r="J38" s="326"/>
      <c r="K38" s="251"/>
    </row>
    <row r="39" spans="2:11" ht="15" customHeight="1">
      <c r="B39" s="199"/>
      <c r="C39" s="200"/>
      <c r="D39" s="198"/>
      <c r="E39" s="201" t="s">
        <v>54</v>
      </c>
      <c r="F39" s="198"/>
      <c r="G39" s="326" t="s">
        <v>1887</v>
      </c>
      <c r="H39" s="326"/>
      <c r="I39" s="326"/>
      <c r="J39" s="326"/>
      <c r="K39" s="251"/>
    </row>
    <row r="40" spans="2:11" ht="15" customHeight="1">
      <c r="B40" s="199"/>
      <c r="C40" s="200"/>
      <c r="D40" s="198"/>
      <c r="E40" s="201" t="s">
        <v>170</v>
      </c>
      <c r="F40" s="198"/>
      <c r="G40" s="326" t="s">
        <v>1888</v>
      </c>
      <c r="H40" s="326"/>
      <c r="I40" s="326"/>
      <c r="J40" s="326"/>
      <c r="K40" s="251"/>
    </row>
    <row r="41" spans="2:11" ht="15" customHeight="1">
      <c r="B41" s="199"/>
      <c r="C41" s="200"/>
      <c r="D41" s="198"/>
      <c r="E41" s="201" t="s">
        <v>171</v>
      </c>
      <c r="F41" s="198"/>
      <c r="G41" s="326" t="s">
        <v>1889</v>
      </c>
      <c r="H41" s="326"/>
      <c r="I41" s="326"/>
      <c r="J41" s="326"/>
      <c r="K41" s="251"/>
    </row>
    <row r="42" spans="2:11" ht="15" customHeight="1">
      <c r="B42" s="199"/>
      <c r="C42" s="200"/>
      <c r="D42" s="198"/>
      <c r="E42" s="201" t="s">
        <v>1890</v>
      </c>
      <c r="F42" s="198"/>
      <c r="G42" s="326" t="s">
        <v>1891</v>
      </c>
      <c r="H42" s="326"/>
      <c r="I42" s="326"/>
      <c r="J42" s="326"/>
      <c r="K42" s="251"/>
    </row>
    <row r="43" spans="2:11" ht="15" customHeight="1">
      <c r="B43" s="199"/>
      <c r="C43" s="200"/>
      <c r="D43" s="198"/>
      <c r="E43" s="201"/>
      <c r="F43" s="198"/>
      <c r="G43" s="326" t="s">
        <v>1892</v>
      </c>
      <c r="H43" s="326"/>
      <c r="I43" s="326"/>
      <c r="J43" s="326"/>
      <c r="K43" s="251"/>
    </row>
    <row r="44" spans="2:11" ht="15" customHeight="1">
      <c r="B44" s="199"/>
      <c r="C44" s="200"/>
      <c r="D44" s="198"/>
      <c r="E44" s="201" t="s">
        <v>1893</v>
      </c>
      <c r="F44" s="198"/>
      <c r="G44" s="326" t="s">
        <v>1894</v>
      </c>
      <c r="H44" s="326"/>
      <c r="I44" s="326"/>
      <c r="J44" s="326"/>
      <c r="K44" s="251"/>
    </row>
    <row r="45" spans="2:11" ht="15" customHeight="1">
      <c r="B45" s="199"/>
      <c r="C45" s="200"/>
      <c r="D45" s="198"/>
      <c r="E45" s="201" t="s">
        <v>173</v>
      </c>
      <c r="F45" s="198"/>
      <c r="G45" s="326" t="s">
        <v>1895</v>
      </c>
      <c r="H45" s="326"/>
      <c r="I45" s="326"/>
      <c r="J45" s="326"/>
      <c r="K45" s="251"/>
    </row>
    <row r="46" spans="2:1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251"/>
    </row>
    <row r="47" spans="2:11" ht="15" customHeight="1">
      <c r="B47" s="199"/>
      <c r="C47" s="200"/>
      <c r="D47" s="326" t="s">
        <v>1896</v>
      </c>
      <c r="E47" s="326"/>
      <c r="F47" s="326"/>
      <c r="G47" s="326"/>
      <c r="H47" s="326"/>
      <c r="I47" s="326"/>
      <c r="J47" s="326"/>
      <c r="K47" s="251"/>
    </row>
    <row r="48" spans="2:11" ht="15" customHeight="1">
      <c r="B48" s="199"/>
      <c r="C48" s="200"/>
      <c r="D48" s="200"/>
      <c r="E48" s="326" t="s">
        <v>1897</v>
      </c>
      <c r="F48" s="326"/>
      <c r="G48" s="326"/>
      <c r="H48" s="326"/>
      <c r="I48" s="326"/>
      <c r="J48" s="326"/>
      <c r="K48" s="251"/>
    </row>
    <row r="49" spans="2:11" ht="15" customHeight="1">
      <c r="B49" s="199"/>
      <c r="C49" s="200"/>
      <c r="D49" s="200"/>
      <c r="E49" s="326" t="s">
        <v>1898</v>
      </c>
      <c r="F49" s="326"/>
      <c r="G49" s="326"/>
      <c r="H49" s="326"/>
      <c r="I49" s="326"/>
      <c r="J49" s="326"/>
      <c r="K49" s="251"/>
    </row>
    <row r="50" spans="2:11" ht="15" customHeight="1">
      <c r="B50" s="199"/>
      <c r="C50" s="200"/>
      <c r="D50" s="200"/>
      <c r="E50" s="326" t="s">
        <v>1899</v>
      </c>
      <c r="F50" s="326"/>
      <c r="G50" s="326"/>
      <c r="H50" s="326"/>
      <c r="I50" s="326"/>
      <c r="J50" s="326"/>
      <c r="K50" s="251"/>
    </row>
    <row r="51" spans="2:11" ht="15" customHeight="1">
      <c r="B51" s="199"/>
      <c r="C51" s="200"/>
      <c r="D51" s="326" t="s">
        <v>1900</v>
      </c>
      <c r="E51" s="326"/>
      <c r="F51" s="326"/>
      <c r="G51" s="326"/>
      <c r="H51" s="326"/>
      <c r="I51" s="326"/>
      <c r="J51" s="326"/>
      <c r="K51" s="251"/>
    </row>
    <row r="52" spans="2:11" ht="25.5" customHeight="1">
      <c r="B52" s="250"/>
      <c r="C52" s="327" t="s">
        <v>1901</v>
      </c>
      <c r="D52" s="327"/>
      <c r="E52" s="327"/>
      <c r="F52" s="327"/>
      <c r="G52" s="327"/>
      <c r="H52" s="327"/>
      <c r="I52" s="327"/>
      <c r="J52" s="327"/>
      <c r="K52" s="251"/>
    </row>
    <row r="53" spans="2:11" ht="5.25" customHeight="1">
      <c r="B53" s="250"/>
      <c r="C53" s="197"/>
      <c r="D53" s="197"/>
      <c r="E53" s="197"/>
      <c r="F53" s="197"/>
      <c r="G53" s="197"/>
      <c r="H53" s="197"/>
      <c r="I53" s="197"/>
      <c r="J53" s="197"/>
      <c r="K53" s="251"/>
    </row>
    <row r="54" spans="2:11" ht="15" customHeight="1">
      <c r="B54" s="250"/>
      <c r="C54" s="326" t="s">
        <v>1902</v>
      </c>
      <c r="D54" s="326"/>
      <c r="E54" s="326"/>
      <c r="F54" s="326"/>
      <c r="G54" s="326"/>
      <c r="H54" s="326"/>
      <c r="I54" s="326"/>
      <c r="J54" s="326"/>
      <c r="K54" s="251"/>
    </row>
    <row r="55" spans="2:11" ht="15" customHeight="1">
      <c r="B55" s="250"/>
      <c r="C55" s="326" t="s">
        <v>1903</v>
      </c>
      <c r="D55" s="326"/>
      <c r="E55" s="326"/>
      <c r="F55" s="326"/>
      <c r="G55" s="326"/>
      <c r="H55" s="326"/>
      <c r="I55" s="326"/>
      <c r="J55" s="326"/>
      <c r="K55" s="251"/>
    </row>
    <row r="56" spans="2:11" ht="12.75" customHeight="1">
      <c r="B56" s="250"/>
      <c r="C56" s="198"/>
      <c r="D56" s="198"/>
      <c r="E56" s="198"/>
      <c r="F56" s="198"/>
      <c r="G56" s="198"/>
      <c r="H56" s="198"/>
      <c r="I56" s="198"/>
      <c r="J56" s="198"/>
      <c r="K56" s="251"/>
    </row>
    <row r="57" spans="2:11" ht="15" customHeight="1">
      <c r="B57" s="250"/>
      <c r="C57" s="326" t="s">
        <v>1904</v>
      </c>
      <c r="D57" s="326"/>
      <c r="E57" s="326"/>
      <c r="F57" s="326"/>
      <c r="G57" s="326"/>
      <c r="H57" s="326"/>
      <c r="I57" s="326"/>
      <c r="J57" s="326"/>
      <c r="K57" s="251"/>
    </row>
    <row r="58" spans="2:11" ht="15" customHeight="1">
      <c r="B58" s="250"/>
      <c r="C58" s="200"/>
      <c r="D58" s="326" t="s">
        <v>1905</v>
      </c>
      <c r="E58" s="326"/>
      <c r="F58" s="326"/>
      <c r="G58" s="326"/>
      <c r="H58" s="326"/>
      <c r="I58" s="326"/>
      <c r="J58" s="326"/>
      <c r="K58" s="251"/>
    </row>
    <row r="59" spans="2:11" ht="15" customHeight="1">
      <c r="B59" s="250"/>
      <c r="C59" s="200"/>
      <c r="D59" s="326" t="s">
        <v>1906</v>
      </c>
      <c r="E59" s="326"/>
      <c r="F59" s="326"/>
      <c r="G59" s="326"/>
      <c r="H59" s="326"/>
      <c r="I59" s="326"/>
      <c r="J59" s="326"/>
      <c r="K59" s="251"/>
    </row>
    <row r="60" spans="2:11" ht="15" customHeight="1">
      <c r="B60" s="250"/>
      <c r="C60" s="200"/>
      <c r="D60" s="326" t="s">
        <v>1907</v>
      </c>
      <c r="E60" s="326"/>
      <c r="F60" s="326"/>
      <c r="G60" s="326"/>
      <c r="H60" s="326"/>
      <c r="I60" s="326"/>
      <c r="J60" s="326"/>
      <c r="K60" s="251"/>
    </row>
    <row r="61" spans="2:11" ht="15" customHeight="1">
      <c r="B61" s="250"/>
      <c r="C61" s="200"/>
      <c r="D61" s="326" t="s">
        <v>1908</v>
      </c>
      <c r="E61" s="326"/>
      <c r="F61" s="326"/>
      <c r="G61" s="326"/>
      <c r="H61" s="326"/>
      <c r="I61" s="326"/>
      <c r="J61" s="326"/>
      <c r="K61" s="251"/>
    </row>
    <row r="62" spans="2:11" ht="15" customHeight="1">
      <c r="B62" s="250"/>
      <c r="C62" s="200"/>
      <c r="D62" s="328" t="s">
        <v>1909</v>
      </c>
      <c r="E62" s="328"/>
      <c r="F62" s="328"/>
      <c r="G62" s="328"/>
      <c r="H62" s="328"/>
      <c r="I62" s="328"/>
      <c r="J62" s="328"/>
      <c r="K62" s="251"/>
    </row>
    <row r="63" spans="2:11" ht="15" customHeight="1">
      <c r="B63" s="250"/>
      <c r="C63" s="200"/>
      <c r="D63" s="326" t="s">
        <v>1910</v>
      </c>
      <c r="E63" s="326"/>
      <c r="F63" s="326"/>
      <c r="G63" s="326"/>
      <c r="H63" s="326"/>
      <c r="I63" s="326"/>
      <c r="J63" s="326"/>
      <c r="K63" s="251"/>
    </row>
    <row r="64" spans="2:11" ht="12.75" customHeight="1">
      <c r="B64" s="250"/>
      <c r="C64" s="200"/>
      <c r="D64" s="200"/>
      <c r="E64" s="203"/>
      <c r="F64" s="200"/>
      <c r="G64" s="200"/>
      <c r="H64" s="200"/>
      <c r="I64" s="200"/>
      <c r="J64" s="200"/>
      <c r="K64" s="251"/>
    </row>
    <row r="65" spans="2:11" ht="15" customHeight="1">
      <c r="B65" s="250"/>
      <c r="C65" s="200"/>
      <c r="D65" s="326" t="s">
        <v>1911</v>
      </c>
      <c r="E65" s="326"/>
      <c r="F65" s="326"/>
      <c r="G65" s="326"/>
      <c r="H65" s="326"/>
      <c r="I65" s="326"/>
      <c r="J65" s="326"/>
      <c r="K65" s="251"/>
    </row>
    <row r="66" spans="2:11" ht="15" customHeight="1">
      <c r="B66" s="250"/>
      <c r="C66" s="200"/>
      <c r="D66" s="328" t="s">
        <v>1912</v>
      </c>
      <c r="E66" s="328"/>
      <c r="F66" s="328"/>
      <c r="G66" s="328"/>
      <c r="H66" s="328"/>
      <c r="I66" s="328"/>
      <c r="J66" s="328"/>
      <c r="K66" s="251"/>
    </row>
    <row r="67" spans="2:11" ht="15" customHeight="1">
      <c r="B67" s="250"/>
      <c r="C67" s="200"/>
      <c r="D67" s="326" t="s">
        <v>1913</v>
      </c>
      <c r="E67" s="326"/>
      <c r="F67" s="326"/>
      <c r="G67" s="326"/>
      <c r="H67" s="326"/>
      <c r="I67" s="326"/>
      <c r="J67" s="326"/>
      <c r="K67" s="251"/>
    </row>
    <row r="68" spans="2:11" ht="15" customHeight="1">
      <c r="B68" s="250"/>
      <c r="C68" s="200"/>
      <c r="D68" s="326" t="s">
        <v>1914</v>
      </c>
      <c r="E68" s="326"/>
      <c r="F68" s="326"/>
      <c r="G68" s="326"/>
      <c r="H68" s="326"/>
      <c r="I68" s="326"/>
      <c r="J68" s="326"/>
      <c r="K68" s="251"/>
    </row>
    <row r="69" spans="2:11" ht="15" customHeight="1">
      <c r="B69" s="250"/>
      <c r="C69" s="200"/>
      <c r="D69" s="326" t="s">
        <v>1915</v>
      </c>
      <c r="E69" s="326"/>
      <c r="F69" s="326"/>
      <c r="G69" s="326"/>
      <c r="H69" s="326"/>
      <c r="I69" s="326"/>
      <c r="J69" s="326"/>
      <c r="K69" s="251"/>
    </row>
    <row r="70" spans="2:11" ht="15" customHeight="1">
      <c r="B70" s="250"/>
      <c r="C70" s="200"/>
      <c r="D70" s="326" t="s">
        <v>1916</v>
      </c>
      <c r="E70" s="326"/>
      <c r="F70" s="326"/>
      <c r="G70" s="326"/>
      <c r="H70" s="326"/>
      <c r="I70" s="326"/>
      <c r="J70" s="326"/>
      <c r="K70" s="251"/>
    </row>
    <row r="71" spans="2:11" ht="12.75" customHeight="1">
      <c r="B71" s="252"/>
      <c r="C71" s="204"/>
      <c r="D71" s="204"/>
      <c r="E71" s="204"/>
      <c r="F71" s="204"/>
      <c r="G71" s="204"/>
      <c r="H71" s="204"/>
      <c r="I71" s="204"/>
      <c r="J71" s="204"/>
      <c r="K71" s="253"/>
    </row>
    <row r="72" spans="2:1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ht="45" customHeight="1">
      <c r="B75" s="259"/>
      <c r="C75" s="321" t="s">
        <v>1917</v>
      </c>
      <c r="D75" s="321"/>
      <c r="E75" s="321"/>
      <c r="F75" s="321"/>
      <c r="G75" s="321"/>
      <c r="H75" s="321"/>
      <c r="I75" s="321"/>
      <c r="J75" s="321"/>
      <c r="K75" s="260"/>
    </row>
    <row r="76" spans="2:11" ht="17.25" customHeight="1">
      <c r="B76" s="259"/>
      <c r="C76" s="205" t="s">
        <v>1918</v>
      </c>
      <c r="D76" s="205"/>
      <c r="E76" s="205"/>
      <c r="F76" s="205" t="s">
        <v>1919</v>
      </c>
      <c r="G76" s="206"/>
      <c r="H76" s="205" t="s">
        <v>54</v>
      </c>
      <c r="I76" s="205" t="s">
        <v>57</v>
      </c>
      <c r="J76" s="205" t="s">
        <v>1920</v>
      </c>
      <c r="K76" s="260"/>
    </row>
    <row r="77" spans="2:11" ht="17.25" customHeight="1">
      <c r="B77" s="259"/>
      <c r="C77" s="207" t="s">
        <v>1921</v>
      </c>
      <c r="D77" s="207"/>
      <c r="E77" s="207"/>
      <c r="F77" s="208" t="s">
        <v>1922</v>
      </c>
      <c r="G77" s="209"/>
      <c r="H77" s="207"/>
      <c r="I77" s="207"/>
      <c r="J77" s="207" t="s">
        <v>1923</v>
      </c>
      <c r="K77" s="260"/>
    </row>
    <row r="78" spans="2:11" ht="5.25" customHeight="1">
      <c r="B78" s="259"/>
      <c r="C78" s="210"/>
      <c r="D78" s="210"/>
      <c r="E78" s="210"/>
      <c r="F78" s="210"/>
      <c r="G78" s="211"/>
      <c r="H78" s="210"/>
      <c r="I78" s="210"/>
      <c r="J78" s="210"/>
      <c r="K78" s="260"/>
    </row>
    <row r="79" spans="2:11" ht="15" customHeight="1">
      <c r="B79" s="259"/>
      <c r="C79" s="201" t="s">
        <v>53</v>
      </c>
      <c r="D79" s="212"/>
      <c r="E79" s="212"/>
      <c r="F79" s="213" t="s">
        <v>1924</v>
      </c>
      <c r="G79" s="214"/>
      <c r="H79" s="201" t="s">
        <v>1925</v>
      </c>
      <c r="I79" s="201" t="s">
        <v>1926</v>
      </c>
      <c r="J79" s="201">
        <v>20</v>
      </c>
      <c r="K79" s="260"/>
    </row>
    <row r="80" spans="2:11" ht="15" customHeight="1">
      <c r="B80" s="259"/>
      <c r="C80" s="201" t="s">
        <v>1927</v>
      </c>
      <c r="D80" s="201"/>
      <c r="E80" s="201"/>
      <c r="F80" s="213" t="s">
        <v>1924</v>
      </c>
      <c r="G80" s="214"/>
      <c r="H80" s="201" t="s">
        <v>1928</v>
      </c>
      <c r="I80" s="201" t="s">
        <v>1926</v>
      </c>
      <c r="J80" s="201">
        <v>120</v>
      </c>
      <c r="K80" s="260"/>
    </row>
    <row r="81" spans="2:11" ht="15" customHeight="1">
      <c r="B81" s="215"/>
      <c r="C81" s="201" t="s">
        <v>1929</v>
      </c>
      <c r="D81" s="201"/>
      <c r="E81" s="201"/>
      <c r="F81" s="213" t="s">
        <v>1930</v>
      </c>
      <c r="G81" s="214"/>
      <c r="H81" s="201" t="s">
        <v>1931</v>
      </c>
      <c r="I81" s="201" t="s">
        <v>1926</v>
      </c>
      <c r="J81" s="201">
        <v>50</v>
      </c>
      <c r="K81" s="260"/>
    </row>
    <row r="82" spans="2:11" ht="15" customHeight="1">
      <c r="B82" s="215"/>
      <c r="C82" s="201" t="s">
        <v>1932</v>
      </c>
      <c r="D82" s="201"/>
      <c r="E82" s="201"/>
      <c r="F82" s="213" t="s">
        <v>1924</v>
      </c>
      <c r="G82" s="214"/>
      <c r="H82" s="201" t="s">
        <v>1933</v>
      </c>
      <c r="I82" s="201" t="s">
        <v>1934</v>
      </c>
      <c r="J82" s="201"/>
      <c r="K82" s="260"/>
    </row>
    <row r="83" spans="2:11" ht="15" customHeight="1">
      <c r="B83" s="215"/>
      <c r="C83" s="201" t="s">
        <v>1935</v>
      </c>
      <c r="D83" s="201"/>
      <c r="E83" s="201"/>
      <c r="F83" s="213" t="s">
        <v>1930</v>
      </c>
      <c r="G83" s="201"/>
      <c r="H83" s="201" t="s">
        <v>1936</v>
      </c>
      <c r="I83" s="201" t="s">
        <v>1926</v>
      </c>
      <c r="J83" s="201">
        <v>15</v>
      </c>
      <c r="K83" s="260"/>
    </row>
    <row r="84" spans="2:11" ht="15" customHeight="1">
      <c r="B84" s="215"/>
      <c r="C84" s="201" t="s">
        <v>1937</v>
      </c>
      <c r="D84" s="201"/>
      <c r="E84" s="201"/>
      <c r="F84" s="213" t="s">
        <v>1930</v>
      </c>
      <c r="G84" s="201"/>
      <c r="H84" s="201" t="s">
        <v>1938</v>
      </c>
      <c r="I84" s="201" t="s">
        <v>1926</v>
      </c>
      <c r="J84" s="201">
        <v>15</v>
      </c>
      <c r="K84" s="260"/>
    </row>
    <row r="85" spans="2:11" ht="15" customHeight="1">
      <c r="B85" s="215"/>
      <c r="C85" s="201" t="s">
        <v>1939</v>
      </c>
      <c r="D85" s="201"/>
      <c r="E85" s="201"/>
      <c r="F85" s="213" t="s">
        <v>1930</v>
      </c>
      <c r="G85" s="201"/>
      <c r="H85" s="201" t="s">
        <v>1940</v>
      </c>
      <c r="I85" s="201" t="s">
        <v>1926</v>
      </c>
      <c r="J85" s="201">
        <v>20</v>
      </c>
      <c r="K85" s="260"/>
    </row>
    <row r="86" spans="2:11" ht="15" customHeight="1">
      <c r="B86" s="215"/>
      <c r="C86" s="201" t="s">
        <v>1941</v>
      </c>
      <c r="D86" s="201"/>
      <c r="E86" s="201"/>
      <c r="F86" s="213" t="s">
        <v>1930</v>
      </c>
      <c r="G86" s="201"/>
      <c r="H86" s="201" t="s">
        <v>1942</v>
      </c>
      <c r="I86" s="201" t="s">
        <v>1926</v>
      </c>
      <c r="J86" s="201">
        <v>20</v>
      </c>
      <c r="K86" s="260"/>
    </row>
    <row r="87" spans="2:11" ht="15" customHeight="1">
      <c r="B87" s="215"/>
      <c r="C87" s="201" t="s">
        <v>1943</v>
      </c>
      <c r="D87" s="201"/>
      <c r="E87" s="201"/>
      <c r="F87" s="213" t="s">
        <v>1930</v>
      </c>
      <c r="G87" s="214"/>
      <c r="H87" s="201" t="s">
        <v>1944</v>
      </c>
      <c r="I87" s="201" t="s">
        <v>1926</v>
      </c>
      <c r="J87" s="201">
        <v>50</v>
      </c>
      <c r="K87" s="260"/>
    </row>
    <row r="88" spans="2:11" ht="15" customHeight="1">
      <c r="B88" s="215"/>
      <c r="C88" s="201" t="s">
        <v>1945</v>
      </c>
      <c r="D88" s="201"/>
      <c r="E88" s="201"/>
      <c r="F88" s="213" t="s">
        <v>1930</v>
      </c>
      <c r="G88" s="214"/>
      <c r="H88" s="201" t="s">
        <v>1946</v>
      </c>
      <c r="I88" s="201" t="s">
        <v>1926</v>
      </c>
      <c r="J88" s="201">
        <v>20</v>
      </c>
      <c r="K88" s="260"/>
    </row>
    <row r="89" spans="2:11" ht="15" customHeight="1">
      <c r="B89" s="215"/>
      <c r="C89" s="201" t="s">
        <v>1947</v>
      </c>
      <c r="D89" s="201"/>
      <c r="E89" s="201"/>
      <c r="F89" s="213" t="s">
        <v>1930</v>
      </c>
      <c r="G89" s="214"/>
      <c r="H89" s="201" t="s">
        <v>1948</v>
      </c>
      <c r="I89" s="201" t="s">
        <v>1926</v>
      </c>
      <c r="J89" s="201">
        <v>20</v>
      </c>
      <c r="K89" s="260"/>
    </row>
    <row r="90" spans="2:11" ht="15" customHeight="1">
      <c r="B90" s="215"/>
      <c r="C90" s="201" t="s">
        <v>1949</v>
      </c>
      <c r="D90" s="201"/>
      <c r="E90" s="201"/>
      <c r="F90" s="213" t="s">
        <v>1930</v>
      </c>
      <c r="G90" s="214"/>
      <c r="H90" s="201" t="s">
        <v>1950</v>
      </c>
      <c r="I90" s="201" t="s">
        <v>1926</v>
      </c>
      <c r="J90" s="201">
        <v>50</v>
      </c>
      <c r="K90" s="260"/>
    </row>
    <row r="91" spans="2:11" ht="15" customHeight="1">
      <c r="B91" s="215"/>
      <c r="C91" s="201" t="s">
        <v>1951</v>
      </c>
      <c r="D91" s="201"/>
      <c r="E91" s="201"/>
      <c r="F91" s="213" t="s">
        <v>1930</v>
      </c>
      <c r="G91" s="214"/>
      <c r="H91" s="201" t="s">
        <v>1951</v>
      </c>
      <c r="I91" s="201" t="s">
        <v>1926</v>
      </c>
      <c r="J91" s="201">
        <v>50</v>
      </c>
      <c r="K91" s="260"/>
    </row>
    <row r="92" spans="2:11" ht="15" customHeight="1">
      <c r="B92" s="215"/>
      <c r="C92" s="201" t="s">
        <v>1952</v>
      </c>
      <c r="D92" s="201"/>
      <c r="E92" s="201"/>
      <c r="F92" s="213" t="s">
        <v>1930</v>
      </c>
      <c r="G92" s="214"/>
      <c r="H92" s="201" t="s">
        <v>1953</v>
      </c>
      <c r="I92" s="201" t="s">
        <v>1926</v>
      </c>
      <c r="J92" s="201">
        <v>255</v>
      </c>
      <c r="K92" s="260"/>
    </row>
    <row r="93" spans="2:11" ht="15" customHeight="1">
      <c r="B93" s="215"/>
      <c r="C93" s="201" t="s">
        <v>1954</v>
      </c>
      <c r="D93" s="201"/>
      <c r="E93" s="201"/>
      <c r="F93" s="213" t="s">
        <v>1924</v>
      </c>
      <c r="G93" s="214"/>
      <c r="H93" s="201" t="s">
        <v>1955</v>
      </c>
      <c r="I93" s="201" t="s">
        <v>1956</v>
      </c>
      <c r="J93" s="201"/>
      <c r="K93" s="260"/>
    </row>
    <row r="94" spans="2:11" ht="15" customHeight="1">
      <c r="B94" s="215"/>
      <c r="C94" s="201" t="s">
        <v>1957</v>
      </c>
      <c r="D94" s="201"/>
      <c r="E94" s="201"/>
      <c r="F94" s="213" t="s">
        <v>1924</v>
      </c>
      <c r="G94" s="214"/>
      <c r="H94" s="201" t="s">
        <v>1958</v>
      </c>
      <c r="I94" s="201" t="s">
        <v>1959</v>
      </c>
      <c r="J94" s="201"/>
      <c r="K94" s="260"/>
    </row>
    <row r="95" spans="2:11" ht="15" customHeight="1">
      <c r="B95" s="215"/>
      <c r="C95" s="201" t="s">
        <v>1960</v>
      </c>
      <c r="D95" s="201"/>
      <c r="E95" s="201"/>
      <c r="F95" s="213" t="s">
        <v>1924</v>
      </c>
      <c r="G95" s="214"/>
      <c r="H95" s="201" t="s">
        <v>1960</v>
      </c>
      <c r="I95" s="201" t="s">
        <v>1959</v>
      </c>
      <c r="J95" s="201"/>
      <c r="K95" s="260"/>
    </row>
    <row r="96" spans="2:11" ht="15" customHeight="1">
      <c r="B96" s="215"/>
      <c r="C96" s="201" t="s">
        <v>38</v>
      </c>
      <c r="D96" s="201"/>
      <c r="E96" s="201"/>
      <c r="F96" s="213" t="s">
        <v>1924</v>
      </c>
      <c r="G96" s="214"/>
      <c r="H96" s="201" t="s">
        <v>1961</v>
      </c>
      <c r="I96" s="201" t="s">
        <v>1959</v>
      </c>
      <c r="J96" s="201"/>
      <c r="K96" s="260"/>
    </row>
    <row r="97" spans="2:11" ht="15" customHeight="1">
      <c r="B97" s="215"/>
      <c r="C97" s="201" t="s">
        <v>48</v>
      </c>
      <c r="D97" s="201"/>
      <c r="E97" s="201"/>
      <c r="F97" s="213" t="s">
        <v>1924</v>
      </c>
      <c r="G97" s="214"/>
      <c r="H97" s="201" t="s">
        <v>1962</v>
      </c>
      <c r="I97" s="201" t="s">
        <v>1959</v>
      </c>
      <c r="J97" s="201"/>
      <c r="K97" s="260"/>
    </row>
    <row r="98" spans="2:11" ht="15" customHeight="1">
      <c r="B98" s="261"/>
      <c r="C98" s="216"/>
      <c r="D98" s="216"/>
      <c r="E98" s="216"/>
      <c r="F98" s="216"/>
      <c r="G98" s="216"/>
      <c r="H98" s="216"/>
      <c r="I98" s="216"/>
      <c r="J98" s="216"/>
      <c r="K98" s="262"/>
    </row>
    <row r="99" spans="2:11" ht="18.75" customHeight="1">
      <c r="B99" s="263"/>
      <c r="C99" s="217"/>
      <c r="D99" s="217"/>
      <c r="E99" s="217"/>
      <c r="F99" s="217"/>
      <c r="G99" s="217"/>
      <c r="H99" s="217"/>
      <c r="I99" s="217"/>
      <c r="J99" s="217"/>
      <c r="K99" s="263"/>
    </row>
    <row r="100" spans="2:1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ht="45" customHeight="1">
      <c r="B102" s="259"/>
      <c r="C102" s="321" t="s">
        <v>1963</v>
      </c>
      <c r="D102" s="321"/>
      <c r="E102" s="321"/>
      <c r="F102" s="321"/>
      <c r="G102" s="321"/>
      <c r="H102" s="321"/>
      <c r="I102" s="321"/>
      <c r="J102" s="321"/>
      <c r="K102" s="260"/>
    </row>
    <row r="103" spans="2:11" ht="17.25" customHeight="1">
      <c r="B103" s="259"/>
      <c r="C103" s="205" t="s">
        <v>1918</v>
      </c>
      <c r="D103" s="205"/>
      <c r="E103" s="205"/>
      <c r="F103" s="205" t="s">
        <v>1919</v>
      </c>
      <c r="G103" s="206"/>
      <c r="H103" s="205" t="s">
        <v>54</v>
      </c>
      <c r="I103" s="205" t="s">
        <v>57</v>
      </c>
      <c r="J103" s="205" t="s">
        <v>1920</v>
      </c>
      <c r="K103" s="260"/>
    </row>
    <row r="104" spans="2:11" ht="17.25" customHeight="1">
      <c r="B104" s="259"/>
      <c r="C104" s="207" t="s">
        <v>1921</v>
      </c>
      <c r="D104" s="207"/>
      <c r="E104" s="207"/>
      <c r="F104" s="208" t="s">
        <v>1922</v>
      </c>
      <c r="G104" s="209"/>
      <c r="H104" s="207"/>
      <c r="I104" s="207"/>
      <c r="J104" s="207" t="s">
        <v>1923</v>
      </c>
      <c r="K104" s="260"/>
    </row>
    <row r="105" spans="2:11" ht="5.25" customHeight="1">
      <c r="B105" s="259"/>
      <c r="C105" s="205"/>
      <c r="D105" s="205"/>
      <c r="E105" s="205"/>
      <c r="F105" s="205"/>
      <c r="G105" s="218"/>
      <c r="H105" s="205"/>
      <c r="I105" s="205"/>
      <c r="J105" s="205"/>
      <c r="K105" s="260"/>
    </row>
    <row r="106" spans="2:11" ht="15" customHeight="1">
      <c r="B106" s="259"/>
      <c r="C106" s="201" t="s">
        <v>53</v>
      </c>
      <c r="D106" s="212"/>
      <c r="E106" s="212"/>
      <c r="F106" s="213" t="s">
        <v>1924</v>
      </c>
      <c r="G106" s="201"/>
      <c r="H106" s="201" t="s">
        <v>1964</v>
      </c>
      <c r="I106" s="201" t="s">
        <v>1926</v>
      </c>
      <c r="J106" s="201">
        <v>20</v>
      </c>
      <c r="K106" s="260"/>
    </row>
    <row r="107" spans="2:11" ht="15" customHeight="1">
      <c r="B107" s="259"/>
      <c r="C107" s="201" t="s">
        <v>1927</v>
      </c>
      <c r="D107" s="201"/>
      <c r="E107" s="201"/>
      <c r="F107" s="213" t="s">
        <v>1924</v>
      </c>
      <c r="G107" s="201"/>
      <c r="H107" s="201" t="s">
        <v>1964</v>
      </c>
      <c r="I107" s="201" t="s">
        <v>1926</v>
      </c>
      <c r="J107" s="201">
        <v>120</v>
      </c>
      <c r="K107" s="260"/>
    </row>
    <row r="108" spans="2:11" ht="15" customHeight="1">
      <c r="B108" s="215"/>
      <c r="C108" s="201" t="s">
        <v>1929</v>
      </c>
      <c r="D108" s="201"/>
      <c r="E108" s="201"/>
      <c r="F108" s="213" t="s">
        <v>1930</v>
      </c>
      <c r="G108" s="201"/>
      <c r="H108" s="201" t="s">
        <v>1964</v>
      </c>
      <c r="I108" s="201" t="s">
        <v>1926</v>
      </c>
      <c r="J108" s="201">
        <v>50</v>
      </c>
      <c r="K108" s="260"/>
    </row>
    <row r="109" spans="2:11" ht="15" customHeight="1">
      <c r="B109" s="215"/>
      <c r="C109" s="201" t="s">
        <v>1932</v>
      </c>
      <c r="D109" s="201"/>
      <c r="E109" s="201"/>
      <c r="F109" s="213" t="s">
        <v>1924</v>
      </c>
      <c r="G109" s="201"/>
      <c r="H109" s="201" t="s">
        <v>1964</v>
      </c>
      <c r="I109" s="201" t="s">
        <v>1934</v>
      </c>
      <c r="J109" s="201"/>
      <c r="K109" s="260"/>
    </row>
    <row r="110" spans="2:11" ht="15" customHeight="1">
      <c r="B110" s="215"/>
      <c r="C110" s="201" t="s">
        <v>1943</v>
      </c>
      <c r="D110" s="201"/>
      <c r="E110" s="201"/>
      <c r="F110" s="213" t="s">
        <v>1930</v>
      </c>
      <c r="G110" s="201"/>
      <c r="H110" s="201" t="s">
        <v>1964</v>
      </c>
      <c r="I110" s="201" t="s">
        <v>1926</v>
      </c>
      <c r="J110" s="201">
        <v>50</v>
      </c>
      <c r="K110" s="260"/>
    </row>
    <row r="111" spans="2:11" ht="15" customHeight="1">
      <c r="B111" s="215"/>
      <c r="C111" s="201" t="s">
        <v>1951</v>
      </c>
      <c r="D111" s="201"/>
      <c r="E111" s="201"/>
      <c r="F111" s="213" t="s">
        <v>1930</v>
      </c>
      <c r="G111" s="201"/>
      <c r="H111" s="201" t="s">
        <v>1964</v>
      </c>
      <c r="I111" s="201" t="s">
        <v>1926</v>
      </c>
      <c r="J111" s="201">
        <v>50</v>
      </c>
      <c r="K111" s="260"/>
    </row>
    <row r="112" spans="2:11" ht="15" customHeight="1">
      <c r="B112" s="215"/>
      <c r="C112" s="201" t="s">
        <v>1949</v>
      </c>
      <c r="D112" s="201"/>
      <c r="E112" s="201"/>
      <c r="F112" s="213" t="s">
        <v>1930</v>
      </c>
      <c r="G112" s="201"/>
      <c r="H112" s="201" t="s">
        <v>1964</v>
      </c>
      <c r="I112" s="201" t="s">
        <v>1926</v>
      </c>
      <c r="J112" s="201">
        <v>50</v>
      </c>
      <c r="K112" s="260"/>
    </row>
    <row r="113" spans="2:11" ht="15" customHeight="1">
      <c r="B113" s="215"/>
      <c r="C113" s="201" t="s">
        <v>53</v>
      </c>
      <c r="D113" s="201"/>
      <c r="E113" s="201"/>
      <c r="F113" s="213" t="s">
        <v>1924</v>
      </c>
      <c r="G113" s="201"/>
      <c r="H113" s="201" t="s">
        <v>1965</v>
      </c>
      <c r="I113" s="201" t="s">
        <v>1926</v>
      </c>
      <c r="J113" s="201">
        <v>20</v>
      </c>
      <c r="K113" s="260"/>
    </row>
    <row r="114" spans="2:11" ht="15" customHeight="1">
      <c r="B114" s="215"/>
      <c r="C114" s="201" t="s">
        <v>1966</v>
      </c>
      <c r="D114" s="201"/>
      <c r="E114" s="201"/>
      <c r="F114" s="213" t="s">
        <v>1924</v>
      </c>
      <c r="G114" s="201"/>
      <c r="H114" s="201" t="s">
        <v>1967</v>
      </c>
      <c r="I114" s="201" t="s">
        <v>1926</v>
      </c>
      <c r="J114" s="201">
        <v>120</v>
      </c>
      <c r="K114" s="260"/>
    </row>
    <row r="115" spans="2:11" ht="15" customHeight="1">
      <c r="B115" s="215"/>
      <c r="C115" s="201" t="s">
        <v>38</v>
      </c>
      <c r="D115" s="201"/>
      <c r="E115" s="201"/>
      <c r="F115" s="213" t="s">
        <v>1924</v>
      </c>
      <c r="G115" s="201"/>
      <c r="H115" s="201" t="s">
        <v>1968</v>
      </c>
      <c r="I115" s="201" t="s">
        <v>1959</v>
      </c>
      <c r="J115" s="201"/>
      <c r="K115" s="260"/>
    </row>
    <row r="116" spans="2:11" ht="15" customHeight="1">
      <c r="B116" s="215"/>
      <c r="C116" s="201" t="s">
        <v>48</v>
      </c>
      <c r="D116" s="201"/>
      <c r="E116" s="201"/>
      <c r="F116" s="213" t="s">
        <v>1924</v>
      </c>
      <c r="G116" s="201"/>
      <c r="H116" s="201" t="s">
        <v>1969</v>
      </c>
      <c r="I116" s="201" t="s">
        <v>1959</v>
      </c>
      <c r="J116" s="201"/>
      <c r="K116" s="260"/>
    </row>
    <row r="117" spans="2:11" ht="15" customHeight="1">
      <c r="B117" s="215"/>
      <c r="C117" s="201" t="s">
        <v>57</v>
      </c>
      <c r="D117" s="201"/>
      <c r="E117" s="201"/>
      <c r="F117" s="213" t="s">
        <v>1924</v>
      </c>
      <c r="G117" s="201"/>
      <c r="H117" s="201" t="s">
        <v>1970</v>
      </c>
      <c r="I117" s="201" t="s">
        <v>1971</v>
      </c>
      <c r="J117" s="201"/>
      <c r="K117" s="260"/>
    </row>
    <row r="118" spans="2:11" ht="15" customHeight="1">
      <c r="B118" s="261"/>
      <c r="C118" s="219"/>
      <c r="D118" s="219"/>
      <c r="E118" s="219"/>
      <c r="F118" s="219"/>
      <c r="G118" s="219"/>
      <c r="H118" s="219"/>
      <c r="I118" s="219"/>
      <c r="J118" s="219"/>
      <c r="K118" s="262"/>
    </row>
    <row r="119" spans="2:11" ht="18.75" customHeight="1">
      <c r="B119" s="264"/>
      <c r="C119" s="220"/>
      <c r="D119" s="220"/>
      <c r="E119" s="220"/>
      <c r="F119" s="221"/>
      <c r="G119" s="220"/>
      <c r="H119" s="220"/>
      <c r="I119" s="220"/>
      <c r="J119" s="220"/>
      <c r="K119" s="264"/>
    </row>
    <row r="120" spans="2:1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ht="7.5" customHeight="1">
      <c r="B121" s="265"/>
      <c r="C121" s="266"/>
      <c r="D121" s="266"/>
      <c r="E121" s="266"/>
      <c r="F121" s="266"/>
      <c r="G121" s="266"/>
      <c r="H121" s="266"/>
      <c r="I121" s="266"/>
      <c r="J121" s="266"/>
      <c r="K121" s="267"/>
    </row>
    <row r="122" spans="2:11" ht="45" customHeight="1">
      <c r="B122" s="268"/>
      <c r="C122" s="322" t="s">
        <v>1972</v>
      </c>
      <c r="D122" s="322"/>
      <c r="E122" s="322"/>
      <c r="F122" s="322"/>
      <c r="G122" s="322"/>
      <c r="H122" s="322"/>
      <c r="I122" s="322"/>
      <c r="J122" s="322"/>
      <c r="K122" s="269"/>
    </row>
    <row r="123" spans="2:11" ht="17.25" customHeight="1">
      <c r="B123" s="222"/>
      <c r="C123" s="205" t="s">
        <v>1918</v>
      </c>
      <c r="D123" s="205"/>
      <c r="E123" s="205"/>
      <c r="F123" s="205" t="s">
        <v>1919</v>
      </c>
      <c r="G123" s="206"/>
      <c r="H123" s="205" t="s">
        <v>54</v>
      </c>
      <c r="I123" s="205" t="s">
        <v>57</v>
      </c>
      <c r="J123" s="205" t="s">
        <v>1920</v>
      </c>
      <c r="K123" s="223"/>
    </row>
    <row r="124" spans="2:11" ht="17.25" customHeight="1">
      <c r="B124" s="222"/>
      <c r="C124" s="207" t="s">
        <v>1921</v>
      </c>
      <c r="D124" s="207"/>
      <c r="E124" s="207"/>
      <c r="F124" s="208" t="s">
        <v>1922</v>
      </c>
      <c r="G124" s="209"/>
      <c r="H124" s="207"/>
      <c r="I124" s="207"/>
      <c r="J124" s="207" t="s">
        <v>1923</v>
      </c>
      <c r="K124" s="223"/>
    </row>
    <row r="125" spans="2:11" ht="5.25" customHeight="1">
      <c r="B125" s="224"/>
      <c r="C125" s="210"/>
      <c r="D125" s="210"/>
      <c r="E125" s="210"/>
      <c r="F125" s="210"/>
      <c r="G125" s="225"/>
      <c r="H125" s="210"/>
      <c r="I125" s="210"/>
      <c r="J125" s="210"/>
      <c r="K125" s="226"/>
    </row>
    <row r="126" spans="2:11" ht="15" customHeight="1">
      <c r="B126" s="224"/>
      <c r="C126" s="201" t="s">
        <v>1927</v>
      </c>
      <c r="D126" s="212"/>
      <c r="E126" s="212"/>
      <c r="F126" s="213" t="s">
        <v>1924</v>
      </c>
      <c r="G126" s="201"/>
      <c r="H126" s="201" t="s">
        <v>1964</v>
      </c>
      <c r="I126" s="201" t="s">
        <v>1926</v>
      </c>
      <c r="J126" s="201">
        <v>120</v>
      </c>
      <c r="K126" s="227"/>
    </row>
    <row r="127" spans="2:11" ht="15" customHeight="1">
      <c r="B127" s="224"/>
      <c r="C127" s="201" t="s">
        <v>1973</v>
      </c>
      <c r="D127" s="201"/>
      <c r="E127" s="201"/>
      <c r="F127" s="213" t="s">
        <v>1924</v>
      </c>
      <c r="G127" s="201"/>
      <c r="H127" s="201" t="s">
        <v>1974</v>
      </c>
      <c r="I127" s="201" t="s">
        <v>1926</v>
      </c>
      <c r="J127" s="201" t="s">
        <v>1975</v>
      </c>
      <c r="K127" s="227"/>
    </row>
    <row r="128" spans="2:11" ht="15" customHeight="1">
      <c r="B128" s="224"/>
      <c r="C128" s="201" t="s">
        <v>84</v>
      </c>
      <c r="D128" s="201"/>
      <c r="E128" s="201"/>
      <c r="F128" s="213" t="s">
        <v>1924</v>
      </c>
      <c r="G128" s="201"/>
      <c r="H128" s="201" t="s">
        <v>1976</v>
      </c>
      <c r="I128" s="201" t="s">
        <v>1926</v>
      </c>
      <c r="J128" s="201" t="s">
        <v>1975</v>
      </c>
      <c r="K128" s="227"/>
    </row>
    <row r="129" spans="2:11" ht="15" customHeight="1">
      <c r="B129" s="224"/>
      <c r="C129" s="201" t="s">
        <v>1935</v>
      </c>
      <c r="D129" s="201"/>
      <c r="E129" s="201"/>
      <c r="F129" s="213" t="s">
        <v>1930</v>
      </c>
      <c r="G129" s="201"/>
      <c r="H129" s="201" t="s">
        <v>1936</v>
      </c>
      <c r="I129" s="201" t="s">
        <v>1926</v>
      </c>
      <c r="J129" s="201">
        <v>15</v>
      </c>
      <c r="K129" s="227"/>
    </row>
    <row r="130" spans="2:11" ht="15" customHeight="1">
      <c r="B130" s="224"/>
      <c r="C130" s="201" t="s">
        <v>1937</v>
      </c>
      <c r="D130" s="201"/>
      <c r="E130" s="201"/>
      <c r="F130" s="213" t="s">
        <v>1930</v>
      </c>
      <c r="G130" s="201"/>
      <c r="H130" s="201" t="s">
        <v>1938</v>
      </c>
      <c r="I130" s="201" t="s">
        <v>1926</v>
      </c>
      <c r="J130" s="201">
        <v>15</v>
      </c>
      <c r="K130" s="227"/>
    </row>
    <row r="131" spans="2:11" ht="15" customHeight="1">
      <c r="B131" s="224"/>
      <c r="C131" s="201" t="s">
        <v>1939</v>
      </c>
      <c r="D131" s="201"/>
      <c r="E131" s="201"/>
      <c r="F131" s="213" t="s">
        <v>1930</v>
      </c>
      <c r="G131" s="201"/>
      <c r="H131" s="201" t="s">
        <v>1940</v>
      </c>
      <c r="I131" s="201" t="s">
        <v>1926</v>
      </c>
      <c r="J131" s="201">
        <v>20</v>
      </c>
      <c r="K131" s="227"/>
    </row>
    <row r="132" spans="2:11" ht="15" customHeight="1">
      <c r="B132" s="224"/>
      <c r="C132" s="201" t="s">
        <v>1941</v>
      </c>
      <c r="D132" s="201"/>
      <c r="E132" s="201"/>
      <c r="F132" s="213" t="s">
        <v>1930</v>
      </c>
      <c r="G132" s="201"/>
      <c r="H132" s="201" t="s">
        <v>1942</v>
      </c>
      <c r="I132" s="201" t="s">
        <v>1926</v>
      </c>
      <c r="J132" s="201">
        <v>20</v>
      </c>
      <c r="K132" s="227"/>
    </row>
    <row r="133" spans="2:11" ht="15" customHeight="1">
      <c r="B133" s="224"/>
      <c r="C133" s="201" t="s">
        <v>1929</v>
      </c>
      <c r="D133" s="201"/>
      <c r="E133" s="201"/>
      <c r="F133" s="213" t="s">
        <v>1930</v>
      </c>
      <c r="G133" s="201"/>
      <c r="H133" s="201" t="s">
        <v>1964</v>
      </c>
      <c r="I133" s="201" t="s">
        <v>1926</v>
      </c>
      <c r="J133" s="201">
        <v>50</v>
      </c>
      <c r="K133" s="227"/>
    </row>
    <row r="134" spans="2:11" ht="15" customHeight="1">
      <c r="B134" s="224"/>
      <c r="C134" s="201" t="s">
        <v>1943</v>
      </c>
      <c r="D134" s="201"/>
      <c r="E134" s="201"/>
      <c r="F134" s="213" t="s">
        <v>1930</v>
      </c>
      <c r="G134" s="201"/>
      <c r="H134" s="201" t="s">
        <v>1964</v>
      </c>
      <c r="I134" s="201" t="s">
        <v>1926</v>
      </c>
      <c r="J134" s="201">
        <v>50</v>
      </c>
      <c r="K134" s="227"/>
    </row>
    <row r="135" spans="2:11" ht="15" customHeight="1">
      <c r="B135" s="224"/>
      <c r="C135" s="201" t="s">
        <v>1949</v>
      </c>
      <c r="D135" s="201"/>
      <c r="E135" s="201"/>
      <c r="F135" s="213" t="s">
        <v>1930</v>
      </c>
      <c r="G135" s="201"/>
      <c r="H135" s="201" t="s">
        <v>1964</v>
      </c>
      <c r="I135" s="201" t="s">
        <v>1926</v>
      </c>
      <c r="J135" s="201">
        <v>50</v>
      </c>
      <c r="K135" s="227"/>
    </row>
    <row r="136" spans="2:11" ht="15" customHeight="1">
      <c r="B136" s="224"/>
      <c r="C136" s="201" t="s">
        <v>1951</v>
      </c>
      <c r="D136" s="201"/>
      <c r="E136" s="201"/>
      <c r="F136" s="213" t="s">
        <v>1930</v>
      </c>
      <c r="G136" s="201"/>
      <c r="H136" s="201" t="s">
        <v>1964</v>
      </c>
      <c r="I136" s="201" t="s">
        <v>1926</v>
      </c>
      <c r="J136" s="201">
        <v>50</v>
      </c>
      <c r="K136" s="227"/>
    </row>
    <row r="137" spans="2:11" ht="15" customHeight="1">
      <c r="B137" s="224"/>
      <c r="C137" s="201" t="s">
        <v>1952</v>
      </c>
      <c r="D137" s="201"/>
      <c r="E137" s="201"/>
      <c r="F137" s="213" t="s">
        <v>1930</v>
      </c>
      <c r="G137" s="201"/>
      <c r="H137" s="201" t="s">
        <v>1977</v>
      </c>
      <c r="I137" s="201" t="s">
        <v>1926</v>
      </c>
      <c r="J137" s="201">
        <v>255</v>
      </c>
      <c r="K137" s="227"/>
    </row>
    <row r="138" spans="2:11" ht="15" customHeight="1">
      <c r="B138" s="224"/>
      <c r="C138" s="201" t="s">
        <v>1954</v>
      </c>
      <c r="D138" s="201"/>
      <c r="E138" s="201"/>
      <c r="F138" s="213" t="s">
        <v>1924</v>
      </c>
      <c r="G138" s="201"/>
      <c r="H138" s="201" t="s">
        <v>1978</v>
      </c>
      <c r="I138" s="201" t="s">
        <v>1956</v>
      </c>
      <c r="J138" s="201"/>
      <c r="K138" s="227"/>
    </row>
    <row r="139" spans="2:11" ht="15" customHeight="1">
      <c r="B139" s="224"/>
      <c r="C139" s="201" t="s">
        <v>1957</v>
      </c>
      <c r="D139" s="201"/>
      <c r="E139" s="201"/>
      <c r="F139" s="213" t="s">
        <v>1924</v>
      </c>
      <c r="G139" s="201"/>
      <c r="H139" s="201" t="s">
        <v>1979</v>
      </c>
      <c r="I139" s="201" t="s">
        <v>1959</v>
      </c>
      <c r="J139" s="201"/>
      <c r="K139" s="227"/>
    </row>
    <row r="140" spans="2:11" ht="15" customHeight="1">
      <c r="B140" s="224"/>
      <c r="C140" s="201" t="s">
        <v>1960</v>
      </c>
      <c r="D140" s="201"/>
      <c r="E140" s="201"/>
      <c r="F140" s="213" t="s">
        <v>1924</v>
      </c>
      <c r="G140" s="201"/>
      <c r="H140" s="201" t="s">
        <v>1960</v>
      </c>
      <c r="I140" s="201" t="s">
        <v>1959</v>
      </c>
      <c r="J140" s="201"/>
      <c r="K140" s="227"/>
    </row>
    <row r="141" spans="2:11" ht="15" customHeight="1">
      <c r="B141" s="224"/>
      <c r="C141" s="201" t="s">
        <v>38</v>
      </c>
      <c r="D141" s="201"/>
      <c r="E141" s="201"/>
      <c r="F141" s="213" t="s">
        <v>1924</v>
      </c>
      <c r="G141" s="201"/>
      <c r="H141" s="201" t="s">
        <v>1980</v>
      </c>
      <c r="I141" s="201" t="s">
        <v>1959</v>
      </c>
      <c r="J141" s="201"/>
      <c r="K141" s="227"/>
    </row>
    <row r="142" spans="2:11" ht="15" customHeight="1">
      <c r="B142" s="224"/>
      <c r="C142" s="201" t="s">
        <v>1981</v>
      </c>
      <c r="D142" s="201"/>
      <c r="E142" s="201"/>
      <c r="F142" s="213" t="s">
        <v>1924</v>
      </c>
      <c r="G142" s="201"/>
      <c r="H142" s="201" t="s">
        <v>1982</v>
      </c>
      <c r="I142" s="201" t="s">
        <v>1959</v>
      </c>
      <c r="J142" s="201"/>
      <c r="K142" s="227"/>
    </row>
    <row r="143" spans="2:11" ht="15" customHeight="1">
      <c r="B143" s="228"/>
      <c r="C143" s="229"/>
      <c r="D143" s="229"/>
      <c r="E143" s="229"/>
      <c r="F143" s="229"/>
      <c r="G143" s="229"/>
      <c r="H143" s="229"/>
      <c r="I143" s="229"/>
      <c r="J143" s="229"/>
      <c r="K143" s="230"/>
    </row>
    <row r="144" spans="2:11" ht="18.75" customHeight="1">
      <c r="B144" s="220"/>
      <c r="C144" s="220"/>
      <c r="D144" s="220"/>
      <c r="E144" s="220"/>
      <c r="F144" s="221"/>
      <c r="G144" s="220"/>
      <c r="H144" s="220"/>
      <c r="I144" s="220"/>
      <c r="J144" s="220"/>
      <c r="K144" s="220"/>
    </row>
    <row r="145" spans="2:1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ht="45" customHeight="1">
      <c r="B147" s="259"/>
      <c r="C147" s="321" t="s">
        <v>1983</v>
      </c>
      <c r="D147" s="321"/>
      <c r="E147" s="321"/>
      <c r="F147" s="321"/>
      <c r="G147" s="321"/>
      <c r="H147" s="321"/>
      <c r="I147" s="321"/>
      <c r="J147" s="321"/>
      <c r="K147" s="260"/>
    </row>
    <row r="148" spans="2:11" ht="17.25" customHeight="1">
      <c r="B148" s="259"/>
      <c r="C148" s="205" t="s">
        <v>1918</v>
      </c>
      <c r="D148" s="205"/>
      <c r="E148" s="205"/>
      <c r="F148" s="205" t="s">
        <v>1919</v>
      </c>
      <c r="G148" s="206"/>
      <c r="H148" s="205" t="s">
        <v>54</v>
      </c>
      <c r="I148" s="205" t="s">
        <v>57</v>
      </c>
      <c r="J148" s="205" t="s">
        <v>1920</v>
      </c>
      <c r="K148" s="260"/>
    </row>
    <row r="149" spans="2:11" ht="17.25" customHeight="1">
      <c r="B149" s="259"/>
      <c r="C149" s="207" t="s">
        <v>1921</v>
      </c>
      <c r="D149" s="207"/>
      <c r="E149" s="207"/>
      <c r="F149" s="208" t="s">
        <v>1922</v>
      </c>
      <c r="G149" s="209"/>
      <c r="H149" s="207"/>
      <c r="I149" s="207"/>
      <c r="J149" s="207" t="s">
        <v>1923</v>
      </c>
      <c r="K149" s="260"/>
    </row>
    <row r="150" spans="2:11" ht="5.25" customHeight="1">
      <c r="B150" s="215"/>
      <c r="C150" s="210"/>
      <c r="D150" s="210"/>
      <c r="E150" s="210"/>
      <c r="F150" s="210"/>
      <c r="G150" s="211"/>
      <c r="H150" s="210"/>
      <c r="I150" s="210"/>
      <c r="J150" s="210"/>
      <c r="K150" s="227"/>
    </row>
    <row r="151" spans="2:11" ht="15" customHeight="1">
      <c r="B151" s="215"/>
      <c r="C151" s="231" t="s">
        <v>1927</v>
      </c>
      <c r="D151" s="201"/>
      <c r="E151" s="201"/>
      <c r="F151" s="232" t="s">
        <v>1924</v>
      </c>
      <c r="G151" s="201"/>
      <c r="H151" s="231" t="s">
        <v>1964</v>
      </c>
      <c r="I151" s="231" t="s">
        <v>1926</v>
      </c>
      <c r="J151" s="231">
        <v>120</v>
      </c>
      <c r="K151" s="227"/>
    </row>
    <row r="152" spans="2:11" ht="15" customHeight="1">
      <c r="B152" s="215"/>
      <c r="C152" s="231" t="s">
        <v>1973</v>
      </c>
      <c r="D152" s="201"/>
      <c r="E152" s="201"/>
      <c r="F152" s="232" t="s">
        <v>1924</v>
      </c>
      <c r="G152" s="201"/>
      <c r="H152" s="231" t="s">
        <v>1984</v>
      </c>
      <c r="I152" s="231" t="s">
        <v>1926</v>
      </c>
      <c r="J152" s="231" t="s">
        <v>1975</v>
      </c>
      <c r="K152" s="227"/>
    </row>
    <row r="153" spans="2:11" ht="15" customHeight="1">
      <c r="B153" s="215"/>
      <c r="C153" s="231" t="s">
        <v>84</v>
      </c>
      <c r="D153" s="201"/>
      <c r="E153" s="201"/>
      <c r="F153" s="232" t="s">
        <v>1924</v>
      </c>
      <c r="G153" s="201"/>
      <c r="H153" s="231" t="s">
        <v>1985</v>
      </c>
      <c r="I153" s="231" t="s">
        <v>1926</v>
      </c>
      <c r="J153" s="231" t="s">
        <v>1975</v>
      </c>
      <c r="K153" s="227"/>
    </row>
    <row r="154" spans="2:11" ht="15" customHeight="1">
      <c r="B154" s="215"/>
      <c r="C154" s="231" t="s">
        <v>1929</v>
      </c>
      <c r="D154" s="201"/>
      <c r="E154" s="201"/>
      <c r="F154" s="232" t="s">
        <v>1930</v>
      </c>
      <c r="G154" s="201"/>
      <c r="H154" s="231" t="s">
        <v>1964</v>
      </c>
      <c r="I154" s="231" t="s">
        <v>1926</v>
      </c>
      <c r="J154" s="231">
        <v>50</v>
      </c>
      <c r="K154" s="227"/>
    </row>
    <row r="155" spans="2:11" ht="15" customHeight="1">
      <c r="B155" s="215"/>
      <c r="C155" s="231" t="s">
        <v>1932</v>
      </c>
      <c r="D155" s="201"/>
      <c r="E155" s="201"/>
      <c r="F155" s="232" t="s">
        <v>1924</v>
      </c>
      <c r="G155" s="201"/>
      <c r="H155" s="231" t="s">
        <v>1964</v>
      </c>
      <c r="I155" s="231" t="s">
        <v>1934</v>
      </c>
      <c r="J155" s="231"/>
      <c r="K155" s="227"/>
    </row>
    <row r="156" spans="2:11" ht="15" customHeight="1">
      <c r="B156" s="215"/>
      <c r="C156" s="231" t="s">
        <v>1943</v>
      </c>
      <c r="D156" s="201"/>
      <c r="E156" s="201"/>
      <c r="F156" s="232" t="s">
        <v>1930</v>
      </c>
      <c r="G156" s="201"/>
      <c r="H156" s="231" t="s">
        <v>1964</v>
      </c>
      <c r="I156" s="231" t="s">
        <v>1926</v>
      </c>
      <c r="J156" s="231">
        <v>50</v>
      </c>
      <c r="K156" s="227"/>
    </row>
    <row r="157" spans="2:11" ht="15" customHeight="1">
      <c r="B157" s="215"/>
      <c r="C157" s="231" t="s">
        <v>1951</v>
      </c>
      <c r="D157" s="201"/>
      <c r="E157" s="201"/>
      <c r="F157" s="232" t="s">
        <v>1930</v>
      </c>
      <c r="G157" s="201"/>
      <c r="H157" s="231" t="s">
        <v>1964</v>
      </c>
      <c r="I157" s="231" t="s">
        <v>1926</v>
      </c>
      <c r="J157" s="231">
        <v>50</v>
      </c>
      <c r="K157" s="227"/>
    </row>
    <row r="158" spans="2:11" ht="15" customHeight="1">
      <c r="B158" s="215"/>
      <c r="C158" s="231" t="s">
        <v>1949</v>
      </c>
      <c r="D158" s="201"/>
      <c r="E158" s="201"/>
      <c r="F158" s="232" t="s">
        <v>1930</v>
      </c>
      <c r="G158" s="201"/>
      <c r="H158" s="231" t="s">
        <v>1964</v>
      </c>
      <c r="I158" s="231" t="s">
        <v>1926</v>
      </c>
      <c r="J158" s="231">
        <v>50</v>
      </c>
      <c r="K158" s="227"/>
    </row>
    <row r="159" spans="2:11" ht="15" customHeight="1">
      <c r="B159" s="215"/>
      <c r="C159" s="231" t="s">
        <v>158</v>
      </c>
      <c r="D159" s="201"/>
      <c r="E159" s="201"/>
      <c r="F159" s="232" t="s">
        <v>1924</v>
      </c>
      <c r="G159" s="201"/>
      <c r="H159" s="231" t="s">
        <v>1986</v>
      </c>
      <c r="I159" s="231" t="s">
        <v>1926</v>
      </c>
      <c r="J159" s="231" t="s">
        <v>1987</v>
      </c>
      <c r="K159" s="227"/>
    </row>
    <row r="160" spans="2:11" ht="15" customHeight="1">
      <c r="B160" s="215"/>
      <c r="C160" s="231" t="s">
        <v>1988</v>
      </c>
      <c r="D160" s="201"/>
      <c r="E160" s="201"/>
      <c r="F160" s="232" t="s">
        <v>1924</v>
      </c>
      <c r="G160" s="201"/>
      <c r="H160" s="231" t="s">
        <v>1989</v>
      </c>
      <c r="I160" s="231" t="s">
        <v>1959</v>
      </c>
      <c r="J160" s="231"/>
      <c r="K160" s="227"/>
    </row>
    <row r="161" spans="2:11" ht="15" customHeight="1">
      <c r="B161" s="233"/>
      <c r="C161" s="219"/>
      <c r="D161" s="219"/>
      <c r="E161" s="219"/>
      <c r="F161" s="219"/>
      <c r="G161" s="219"/>
      <c r="H161" s="219"/>
      <c r="I161" s="219"/>
      <c r="J161" s="219"/>
      <c r="K161" s="234"/>
    </row>
    <row r="162" spans="2:11" ht="18.75" customHeight="1">
      <c r="B162" s="220"/>
      <c r="C162" s="225"/>
      <c r="D162" s="225"/>
      <c r="E162" s="225"/>
      <c r="F162" s="235"/>
      <c r="G162" s="225"/>
      <c r="H162" s="225"/>
      <c r="I162" s="225"/>
      <c r="J162" s="225"/>
      <c r="K162" s="220"/>
    </row>
    <row r="163" spans="2:1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ht="45" customHeight="1">
      <c r="B165" s="248"/>
      <c r="C165" s="322" t="s">
        <v>1990</v>
      </c>
      <c r="D165" s="322"/>
      <c r="E165" s="322"/>
      <c r="F165" s="322"/>
      <c r="G165" s="322"/>
      <c r="H165" s="322"/>
      <c r="I165" s="322"/>
      <c r="J165" s="322"/>
      <c r="K165" s="249"/>
    </row>
    <row r="166" spans="2:11" ht="17.25" customHeight="1">
      <c r="B166" s="248"/>
      <c r="C166" s="205" t="s">
        <v>1918</v>
      </c>
      <c r="D166" s="205"/>
      <c r="E166" s="205"/>
      <c r="F166" s="205" t="s">
        <v>1919</v>
      </c>
      <c r="G166" s="236"/>
      <c r="H166" s="237" t="s">
        <v>54</v>
      </c>
      <c r="I166" s="237" t="s">
        <v>57</v>
      </c>
      <c r="J166" s="205" t="s">
        <v>1920</v>
      </c>
      <c r="K166" s="249"/>
    </row>
    <row r="167" spans="2:11" ht="17.25" customHeight="1">
      <c r="B167" s="250"/>
      <c r="C167" s="207" t="s">
        <v>1921</v>
      </c>
      <c r="D167" s="207"/>
      <c r="E167" s="207"/>
      <c r="F167" s="208" t="s">
        <v>1922</v>
      </c>
      <c r="G167" s="238"/>
      <c r="H167" s="239"/>
      <c r="I167" s="239"/>
      <c r="J167" s="207" t="s">
        <v>1923</v>
      </c>
      <c r="K167" s="251"/>
    </row>
    <row r="168" spans="2:11" ht="5.25" customHeight="1">
      <c r="B168" s="215"/>
      <c r="C168" s="210"/>
      <c r="D168" s="210"/>
      <c r="E168" s="210"/>
      <c r="F168" s="210"/>
      <c r="G168" s="211"/>
      <c r="H168" s="210"/>
      <c r="I168" s="210"/>
      <c r="J168" s="210"/>
      <c r="K168" s="227"/>
    </row>
    <row r="169" spans="2:11" ht="15" customHeight="1">
      <c r="B169" s="215"/>
      <c r="C169" s="201" t="s">
        <v>1927</v>
      </c>
      <c r="D169" s="201"/>
      <c r="E169" s="201"/>
      <c r="F169" s="213" t="s">
        <v>1924</v>
      </c>
      <c r="G169" s="201"/>
      <c r="H169" s="201" t="s">
        <v>1964</v>
      </c>
      <c r="I169" s="201" t="s">
        <v>1926</v>
      </c>
      <c r="J169" s="201">
        <v>120</v>
      </c>
      <c r="K169" s="227"/>
    </row>
    <row r="170" spans="2:11" ht="15" customHeight="1">
      <c r="B170" s="215"/>
      <c r="C170" s="201" t="s">
        <v>1973</v>
      </c>
      <c r="D170" s="201"/>
      <c r="E170" s="201"/>
      <c r="F170" s="213" t="s">
        <v>1924</v>
      </c>
      <c r="G170" s="201"/>
      <c r="H170" s="201" t="s">
        <v>1974</v>
      </c>
      <c r="I170" s="201" t="s">
        <v>1926</v>
      </c>
      <c r="J170" s="201" t="s">
        <v>1975</v>
      </c>
      <c r="K170" s="227"/>
    </row>
    <row r="171" spans="2:11" ht="15" customHeight="1">
      <c r="B171" s="215"/>
      <c r="C171" s="201" t="s">
        <v>84</v>
      </c>
      <c r="D171" s="201"/>
      <c r="E171" s="201"/>
      <c r="F171" s="213" t="s">
        <v>1924</v>
      </c>
      <c r="G171" s="201"/>
      <c r="H171" s="201" t="s">
        <v>1991</v>
      </c>
      <c r="I171" s="201" t="s">
        <v>1926</v>
      </c>
      <c r="J171" s="201" t="s">
        <v>1975</v>
      </c>
      <c r="K171" s="227"/>
    </row>
    <row r="172" spans="2:11" ht="15" customHeight="1">
      <c r="B172" s="215"/>
      <c r="C172" s="201" t="s">
        <v>1929</v>
      </c>
      <c r="D172" s="201"/>
      <c r="E172" s="201"/>
      <c r="F172" s="213" t="s">
        <v>1930</v>
      </c>
      <c r="G172" s="201"/>
      <c r="H172" s="201" t="s">
        <v>1991</v>
      </c>
      <c r="I172" s="201" t="s">
        <v>1926</v>
      </c>
      <c r="J172" s="201">
        <v>50</v>
      </c>
      <c r="K172" s="227"/>
    </row>
    <row r="173" spans="2:11" ht="15" customHeight="1">
      <c r="B173" s="215"/>
      <c r="C173" s="201" t="s">
        <v>1932</v>
      </c>
      <c r="D173" s="201"/>
      <c r="E173" s="201"/>
      <c r="F173" s="213" t="s">
        <v>1924</v>
      </c>
      <c r="G173" s="201"/>
      <c r="H173" s="201" t="s">
        <v>1991</v>
      </c>
      <c r="I173" s="201" t="s">
        <v>1934</v>
      </c>
      <c r="J173" s="201"/>
      <c r="K173" s="227"/>
    </row>
    <row r="174" spans="2:11" ht="15" customHeight="1">
      <c r="B174" s="215"/>
      <c r="C174" s="201" t="s">
        <v>1943</v>
      </c>
      <c r="D174" s="201"/>
      <c r="E174" s="201"/>
      <c r="F174" s="213" t="s">
        <v>1930</v>
      </c>
      <c r="G174" s="201"/>
      <c r="H174" s="201" t="s">
        <v>1991</v>
      </c>
      <c r="I174" s="201" t="s">
        <v>1926</v>
      </c>
      <c r="J174" s="201">
        <v>50</v>
      </c>
      <c r="K174" s="227"/>
    </row>
    <row r="175" spans="2:11" ht="15" customHeight="1">
      <c r="B175" s="215"/>
      <c r="C175" s="201" t="s">
        <v>1951</v>
      </c>
      <c r="D175" s="201"/>
      <c r="E175" s="201"/>
      <c r="F175" s="213" t="s">
        <v>1930</v>
      </c>
      <c r="G175" s="201"/>
      <c r="H175" s="201" t="s">
        <v>1991</v>
      </c>
      <c r="I175" s="201" t="s">
        <v>1926</v>
      </c>
      <c r="J175" s="201">
        <v>50</v>
      </c>
      <c r="K175" s="227"/>
    </row>
    <row r="176" spans="2:11" ht="15" customHeight="1">
      <c r="B176" s="215"/>
      <c r="C176" s="201" t="s">
        <v>1949</v>
      </c>
      <c r="D176" s="201"/>
      <c r="E176" s="201"/>
      <c r="F176" s="213" t="s">
        <v>1930</v>
      </c>
      <c r="G176" s="201"/>
      <c r="H176" s="201" t="s">
        <v>1991</v>
      </c>
      <c r="I176" s="201" t="s">
        <v>1926</v>
      </c>
      <c r="J176" s="201">
        <v>50</v>
      </c>
      <c r="K176" s="227"/>
    </row>
    <row r="177" spans="2:11" ht="15" customHeight="1">
      <c r="B177" s="215"/>
      <c r="C177" s="201" t="s">
        <v>169</v>
      </c>
      <c r="D177" s="201"/>
      <c r="E177" s="201"/>
      <c r="F177" s="213" t="s">
        <v>1924</v>
      </c>
      <c r="G177" s="201"/>
      <c r="H177" s="201" t="s">
        <v>1992</v>
      </c>
      <c r="I177" s="201" t="s">
        <v>1993</v>
      </c>
      <c r="J177" s="201"/>
      <c r="K177" s="227"/>
    </row>
    <row r="178" spans="2:11" ht="15" customHeight="1">
      <c r="B178" s="215"/>
      <c r="C178" s="201" t="s">
        <v>57</v>
      </c>
      <c r="D178" s="201"/>
      <c r="E178" s="201"/>
      <c r="F178" s="213" t="s">
        <v>1924</v>
      </c>
      <c r="G178" s="201"/>
      <c r="H178" s="201" t="s">
        <v>1994</v>
      </c>
      <c r="I178" s="201" t="s">
        <v>1995</v>
      </c>
      <c r="J178" s="201">
        <v>1</v>
      </c>
      <c r="K178" s="227"/>
    </row>
    <row r="179" spans="2:11" ht="15" customHeight="1">
      <c r="B179" s="215"/>
      <c r="C179" s="201" t="s">
        <v>53</v>
      </c>
      <c r="D179" s="201"/>
      <c r="E179" s="201"/>
      <c r="F179" s="213" t="s">
        <v>1924</v>
      </c>
      <c r="G179" s="201"/>
      <c r="H179" s="201" t="s">
        <v>1996</v>
      </c>
      <c r="I179" s="201" t="s">
        <v>1926</v>
      </c>
      <c r="J179" s="201">
        <v>20</v>
      </c>
      <c r="K179" s="227"/>
    </row>
    <row r="180" spans="2:11" ht="15" customHeight="1">
      <c r="B180" s="215"/>
      <c r="C180" s="201" t="s">
        <v>54</v>
      </c>
      <c r="D180" s="201"/>
      <c r="E180" s="201"/>
      <c r="F180" s="213" t="s">
        <v>1924</v>
      </c>
      <c r="G180" s="201"/>
      <c r="H180" s="201" t="s">
        <v>1997</v>
      </c>
      <c r="I180" s="201" t="s">
        <v>1926</v>
      </c>
      <c r="J180" s="201">
        <v>255</v>
      </c>
      <c r="K180" s="227"/>
    </row>
    <row r="181" spans="2:11" ht="15" customHeight="1">
      <c r="B181" s="215"/>
      <c r="C181" s="201" t="s">
        <v>170</v>
      </c>
      <c r="D181" s="201"/>
      <c r="E181" s="201"/>
      <c r="F181" s="213" t="s">
        <v>1924</v>
      </c>
      <c r="G181" s="201"/>
      <c r="H181" s="201" t="s">
        <v>1888</v>
      </c>
      <c r="I181" s="201" t="s">
        <v>1926</v>
      </c>
      <c r="J181" s="201">
        <v>10</v>
      </c>
      <c r="K181" s="227"/>
    </row>
    <row r="182" spans="2:11" ht="15" customHeight="1">
      <c r="B182" s="215"/>
      <c r="C182" s="201" t="s">
        <v>171</v>
      </c>
      <c r="D182" s="201"/>
      <c r="E182" s="201"/>
      <c r="F182" s="213" t="s">
        <v>1924</v>
      </c>
      <c r="G182" s="201"/>
      <c r="H182" s="201" t="s">
        <v>1998</v>
      </c>
      <c r="I182" s="201" t="s">
        <v>1959</v>
      </c>
      <c r="J182" s="201"/>
      <c r="K182" s="227"/>
    </row>
    <row r="183" spans="2:11" ht="15" customHeight="1">
      <c r="B183" s="215"/>
      <c r="C183" s="201" t="s">
        <v>1999</v>
      </c>
      <c r="D183" s="201"/>
      <c r="E183" s="201"/>
      <c r="F183" s="213" t="s">
        <v>1924</v>
      </c>
      <c r="G183" s="201"/>
      <c r="H183" s="201" t="s">
        <v>2000</v>
      </c>
      <c r="I183" s="201" t="s">
        <v>1959</v>
      </c>
      <c r="J183" s="201"/>
      <c r="K183" s="227"/>
    </row>
    <row r="184" spans="2:11" ht="15" customHeight="1">
      <c r="B184" s="215"/>
      <c r="C184" s="201" t="s">
        <v>1988</v>
      </c>
      <c r="D184" s="201"/>
      <c r="E184" s="201"/>
      <c r="F184" s="213" t="s">
        <v>1924</v>
      </c>
      <c r="G184" s="201"/>
      <c r="H184" s="201" t="s">
        <v>2001</v>
      </c>
      <c r="I184" s="201" t="s">
        <v>1959</v>
      </c>
      <c r="J184" s="201"/>
      <c r="K184" s="227"/>
    </row>
    <row r="185" spans="2:11" ht="15" customHeight="1">
      <c r="B185" s="215"/>
      <c r="C185" s="201" t="s">
        <v>173</v>
      </c>
      <c r="D185" s="201"/>
      <c r="E185" s="201"/>
      <c r="F185" s="213" t="s">
        <v>1930</v>
      </c>
      <c r="G185" s="201"/>
      <c r="H185" s="201" t="s">
        <v>2002</v>
      </c>
      <c r="I185" s="201" t="s">
        <v>1926</v>
      </c>
      <c r="J185" s="201">
        <v>50</v>
      </c>
      <c r="K185" s="227"/>
    </row>
    <row r="186" spans="2:11" ht="15" customHeight="1">
      <c r="B186" s="215"/>
      <c r="C186" s="201" t="s">
        <v>2003</v>
      </c>
      <c r="D186" s="201"/>
      <c r="E186" s="201"/>
      <c r="F186" s="213" t="s">
        <v>1930</v>
      </c>
      <c r="G186" s="201"/>
      <c r="H186" s="201" t="s">
        <v>2004</v>
      </c>
      <c r="I186" s="201" t="s">
        <v>2005</v>
      </c>
      <c r="J186" s="201"/>
      <c r="K186" s="227"/>
    </row>
    <row r="187" spans="2:11" ht="15" customHeight="1">
      <c r="B187" s="215"/>
      <c r="C187" s="201" t="s">
        <v>2006</v>
      </c>
      <c r="D187" s="201"/>
      <c r="E187" s="201"/>
      <c r="F187" s="213" t="s">
        <v>1930</v>
      </c>
      <c r="G187" s="201"/>
      <c r="H187" s="201" t="s">
        <v>2007</v>
      </c>
      <c r="I187" s="201" t="s">
        <v>2005</v>
      </c>
      <c r="J187" s="201"/>
      <c r="K187" s="227"/>
    </row>
    <row r="188" spans="2:11" ht="15" customHeight="1">
      <c r="B188" s="215"/>
      <c r="C188" s="201" t="s">
        <v>2008</v>
      </c>
      <c r="D188" s="201"/>
      <c r="E188" s="201"/>
      <c r="F188" s="213" t="s">
        <v>1930</v>
      </c>
      <c r="G188" s="201"/>
      <c r="H188" s="201" t="s">
        <v>2009</v>
      </c>
      <c r="I188" s="201" t="s">
        <v>2005</v>
      </c>
      <c r="J188" s="201"/>
      <c r="K188" s="227"/>
    </row>
    <row r="189" spans="2:11" ht="15" customHeight="1">
      <c r="B189" s="215"/>
      <c r="C189" s="240" t="s">
        <v>2010</v>
      </c>
      <c r="D189" s="201"/>
      <c r="E189" s="201"/>
      <c r="F189" s="213" t="s">
        <v>1930</v>
      </c>
      <c r="G189" s="201"/>
      <c r="H189" s="201" t="s">
        <v>2011</v>
      </c>
      <c r="I189" s="201" t="s">
        <v>2012</v>
      </c>
      <c r="J189" s="241" t="s">
        <v>2013</v>
      </c>
      <c r="K189" s="227"/>
    </row>
    <row r="190" spans="2:11" ht="15" customHeight="1">
      <c r="B190" s="215"/>
      <c r="C190" s="240" t="s">
        <v>42</v>
      </c>
      <c r="D190" s="201"/>
      <c r="E190" s="201"/>
      <c r="F190" s="213" t="s">
        <v>1924</v>
      </c>
      <c r="G190" s="201"/>
      <c r="H190" s="198" t="s">
        <v>2014</v>
      </c>
      <c r="I190" s="201" t="s">
        <v>2015</v>
      </c>
      <c r="J190" s="201"/>
      <c r="K190" s="227"/>
    </row>
    <row r="191" spans="2:11" ht="15" customHeight="1">
      <c r="B191" s="215"/>
      <c r="C191" s="240" t="s">
        <v>2016</v>
      </c>
      <c r="D191" s="201"/>
      <c r="E191" s="201"/>
      <c r="F191" s="213" t="s">
        <v>1924</v>
      </c>
      <c r="G191" s="201"/>
      <c r="H191" s="201" t="s">
        <v>2017</v>
      </c>
      <c r="I191" s="201" t="s">
        <v>1959</v>
      </c>
      <c r="J191" s="201"/>
      <c r="K191" s="227"/>
    </row>
    <row r="192" spans="2:11" ht="15" customHeight="1">
      <c r="B192" s="215"/>
      <c r="C192" s="240" t="s">
        <v>2018</v>
      </c>
      <c r="D192" s="201"/>
      <c r="E192" s="201"/>
      <c r="F192" s="213" t="s">
        <v>1924</v>
      </c>
      <c r="G192" s="201"/>
      <c r="H192" s="201" t="s">
        <v>2019</v>
      </c>
      <c r="I192" s="201" t="s">
        <v>1959</v>
      </c>
      <c r="J192" s="201"/>
      <c r="K192" s="227"/>
    </row>
    <row r="193" spans="2:11" ht="15" customHeight="1">
      <c r="B193" s="215"/>
      <c r="C193" s="240" t="s">
        <v>2020</v>
      </c>
      <c r="D193" s="201"/>
      <c r="E193" s="201"/>
      <c r="F193" s="213" t="s">
        <v>1930</v>
      </c>
      <c r="G193" s="201"/>
      <c r="H193" s="201" t="s">
        <v>2021</v>
      </c>
      <c r="I193" s="201" t="s">
        <v>1959</v>
      </c>
      <c r="J193" s="201"/>
      <c r="K193" s="227"/>
    </row>
    <row r="194" spans="2:11" ht="15" customHeight="1">
      <c r="B194" s="233"/>
      <c r="C194" s="242"/>
      <c r="D194" s="219"/>
      <c r="E194" s="219"/>
      <c r="F194" s="219"/>
      <c r="G194" s="219"/>
      <c r="H194" s="219"/>
      <c r="I194" s="219"/>
      <c r="J194" s="219"/>
      <c r="K194" s="234"/>
    </row>
    <row r="195" spans="2:11" ht="18.75" customHeight="1">
      <c r="B195" s="220"/>
      <c r="C195" s="225"/>
      <c r="D195" s="225"/>
      <c r="E195" s="225"/>
      <c r="F195" s="235"/>
      <c r="G195" s="225"/>
      <c r="H195" s="225"/>
      <c r="I195" s="225"/>
      <c r="J195" s="225"/>
      <c r="K195" s="220"/>
    </row>
    <row r="196" spans="2:11" ht="18.75" customHeight="1">
      <c r="B196" s="220"/>
      <c r="C196" s="225"/>
      <c r="D196" s="225"/>
      <c r="E196" s="225"/>
      <c r="F196" s="235"/>
      <c r="G196" s="225"/>
      <c r="H196" s="225"/>
      <c r="I196" s="225"/>
      <c r="J196" s="225"/>
      <c r="K196" s="220"/>
    </row>
    <row r="197" spans="2:1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pans="2:1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ht="21">
      <c r="B199" s="248"/>
      <c r="C199" s="322" t="s">
        <v>2022</v>
      </c>
      <c r="D199" s="322"/>
      <c r="E199" s="322"/>
      <c r="F199" s="322"/>
      <c r="G199" s="322"/>
      <c r="H199" s="322"/>
      <c r="I199" s="322"/>
      <c r="J199" s="322"/>
      <c r="K199" s="249"/>
    </row>
    <row r="200" spans="2:11" ht="25.5" customHeight="1">
      <c r="B200" s="248"/>
      <c r="C200" s="243" t="s">
        <v>2023</v>
      </c>
      <c r="D200" s="243"/>
      <c r="E200" s="243"/>
      <c r="F200" s="243" t="s">
        <v>2024</v>
      </c>
      <c r="G200" s="244"/>
      <c r="H200" s="323" t="s">
        <v>2025</v>
      </c>
      <c r="I200" s="323"/>
      <c r="J200" s="323"/>
      <c r="K200" s="249"/>
    </row>
    <row r="201" spans="2:11" ht="5.25" customHeight="1">
      <c r="B201" s="215"/>
      <c r="C201" s="210"/>
      <c r="D201" s="210"/>
      <c r="E201" s="210"/>
      <c r="F201" s="210"/>
      <c r="G201" s="225"/>
      <c r="H201" s="210"/>
      <c r="I201" s="210"/>
      <c r="J201" s="210"/>
      <c r="K201" s="227"/>
    </row>
    <row r="202" spans="2:11" ht="15" customHeight="1">
      <c r="B202" s="215"/>
      <c r="C202" s="201" t="s">
        <v>2015</v>
      </c>
      <c r="D202" s="201"/>
      <c r="E202" s="201"/>
      <c r="F202" s="213" t="s">
        <v>43</v>
      </c>
      <c r="G202" s="201"/>
      <c r="H202" s="324" t="s">
        <v>2026</v>
      </c>
      <c r="I202" s="324"/>
      <c r="J202" s="324"/>
      <c r="K202" s="227"/>
    </row>
    <row r="203" spans="2:11" ht="15" customHeight="1">
      <c r="B203" s="215"/>
      <c r="C203" s="201"/>
      <c r="D203" s="201"/>
      <c r="E203" s="201"/>
      <c r="F203" s="213" t="s">
        <v>44</v>
      </c>
      <c r="G203" s="201"/>
      <c r="H203" s="324" t="s">
        <v>2027</v>
      </c>
      <c r="I203" s="324"/>
      <c r="J203" s="324"/>
      <c r="K203" s="227"/>
    </row>
    <row r="204" spans="2:11" ht="15" customHeight="1">
      <c r="B204" s="215"/>
      <c r="C204" s="201"/>
      <c r="D204" s="201"/>
      <c r="E204" s="201"/>
      <c r="F204" s="213" t="s">
        <v>47</v>
      </c>
      <c r="G204" s="201"/>
      <c r="H204" s="324" t="s">
        <v>2028</v>
      </c>
      <c r="I204" s="324"/>
      <c r="J204" s="324"/>
      <c r="K204" s="227"/>
    </row>
    <row r="205" spans="2:11" ht="15" customHeight="1">
      <c r="B205" s="215"/>
      <c r="C205" s="201"/>
      <c r="D205" s="201"/>
      <c r="E205" s="201"/>
      <c r="F205" s="213" t="s">
        <v>45</v>
      </c>
      <c r="G205" s="201"/>
      <c r="H205" s="324" t="s">
        <v>2029</v>
      </c>
      <c r="I205" s="324"/>
      <c r="J205" s="324"/>
      <c r="K205" s="227"/>
    </row>
    <row r="206" spans="2:11" ht="15" customHeight="1">
      <c r="B206" s="215"/>
      <c r="C206" s="201"/>
      <c r="D206" s="201"/>
      <c r="E206" s="201"/>
      <c r="F206" s="213" t="s">
        <v>46</v>
      </c>
      <c r="G206" s="201"/>
      <c r="H206" s="324" t="s">
        <v>2030</v>
      </c>
      <c r="I206" s="324"/>
      <c r="J206" s="324"/>
      <c r="K206" s="227"/>
    </row>
    <row r="207" spans="2:11" ht="15" customHeight="1">
      <c r="B207" s="215"/>
      <c r="C207" s="201"/>
      <c r="D207" s="201"/>
      <c r="E207" s="201"/>
      <c r="F207" s="213"/>
      <c r="G207" s="201"/>
      <c r="H207" s="201"/>
      <c r="I207" s="201"/>
      <c r="J207" s="201"/>
      <c r="K207" s="227"/>
    </row>
    <row r="208" spans="2:11" ht="15" customHeight="1">
      <c r="B208" s="215"/>
      <c r="C208" s="201" t="s">
        <v>1971</v>
      </c>
      <c r="D208" s="201"/>
      <c r="E208" s="201"/>
      <c r="F208" s="213" t="s">
        <v>78</v>
      </c>
      <c r="G208" s="201"/>
      <c r="H208" s="324" t="s">
        <v>2031</v>
      </c>
      <c r="I208" s="324"/>
      <c r="J208" s="324"/>
      <c r="K208" s="227"/>
    </row>
    <row r="209" spans="2:11" ht="15" customHeight="1">
      <c r="B209" s="215"/>
      <c r="C209" s="201"/>
      <c r="D209" s="201"/>
      <c r="E209" s="201"/>
      <c r="F209" s="213" t="s">
        <v>1867</v>
      </c>
      <c r="G209" s="201"/>
      <c r="H209" s="324" t="s">
        <v>1868</v>
      </c>
      <c r="I209" s="324"/>
      <c r="J209" s="324"/>
      <c r="K209" s="227"/>
    </row>
    <row r="210" spans="2:11" ht="15" customHeight="1">
      <c r="B210" s="215"/>
      <c r="C210" s="201"/>
      <c r="D210" s="201"/>
      <c r="E210" s="201"/>
      <c r="F210" s="213" t="s">
        <v>1865</v>
      </c>
      <c r="G210" s="201"/>
      <c r="H210" s="324" t="s">
        <v>2032</v>
      </c>
      <c r="I210" s="324"/>
      <c r="J210" s="324"/>
      <c r="K210" s="227"/>
    </row>
    <row r="211" spans="2:11" ht="15" customHeight="1">
      <c r="B211" s="270"/>
      <c r="C211" s="201"/>
      <c r="D211" s="201"/>
      <c r="E211" s="201"/>
      <c r="F211" s="213" t="s">
        <v>1869</v>
      </c>
      <c r="G211" s="240"/>
      <c r="H211" s="325" t="s">
        <v>1870</v>
      </c>
      <c r="I211" s="325"/>
      <c r="J211" s="325"/>
      <c r="K211" s="271"/>
    </row>
    <row r="212" spans="2:11" ht="15" customHeight="1">
      <c r="B212" s="270"/>
      <c r="C212" s="201"/>
      <c r="D212" s="201"/>
      <c r="E212" s="201"/>
      <c r="F212" s="213" t="s">
        <v>1871</v>
      </c>
      <c r="G212" s="240"/>
      <c r="H212" s="325" t="s">
        <v>2033</v>
      </c>
      <c r="I212" s="325"/>
      <c r="J212" s="325"/>
      <c r="K212" s="271"/>
    </row>
    <row r="213" spans="2:11" ht="15" customHeight="1">
      <c r="B213" s="270"/>
      <c r="C213" s="201"/>
      <c r="D213" s="201"/>
      <c r="E213" s="201"/>
      <c r="F213" s="213"/>
      <c r="G213" s="240"/>
      <c r="H213" s="231"/>
      <c r="I213" s="231"/>
      <c r="J213" s="231"/>
      <c r="K213" s="271"/>
    </row>
    <row r="214" spans="2:11" ht="15" customHeight="1">
      <c r="B214" s="270"/>
      <c r="C214" s="201" t="s">
        <v>1995</v>
      </c>
      <c r="D214" s="201"/>
      <c r="E214" s="201"/>
      <c r="F214" s="213">
        <v>1</v>
      </c>
      <c r="G214" s="240"/>
      <c r="H214" s="325" t="s">
        <v>2034</v>
      </c>
      <c r="I214" s="325"/>
      <c r="J214" s="325"/>
      <c r="K214" s="271"/>
    </row>
    <row r="215" spans="2:11" ht="15" customHeight="1">
      <c r="B215" s="270"/>
      <c r="C215" s="201"/>
      <c r="D215" s="201"/>
      <c r="E215" s="201"/>
      <c r="F215" s="213">
        <v>2</v>
      </c>
      <c r="G215" s="240"/>
      <c r="H215" s="325" t="s">
        <v>2035</v>
      </c>
      <c r="I215" s="325"/>
      <c r="J215" s="325"/>
      <c r="K215" s="271"/>
    </row>
    <row r="216" spans="2:11" ht="15" customHeight="1">
      <c r="B216" s="270"/>
      <c r="C216" s="201"/>
      <c r="D216" s="201"/>
      <c r="E216" s="201"/>
      <c r="F216" s="213">
        <v>3</v>
      </c>
      <c r="G216" s="240"/>
      <c r="H216" s="325" t="s">
        <v>2036</v>
      </c>
      <c r="I216" s="325"/>
      <c r="J216" s="325"/>
      <c r="K216" s="271"/>
    </row>
    <row r="217" spans="2:11" ht="15" customHeight="1">
      <c r="B217" s="270"/>
      <c r="C217" s="201"/>
      <c r="D217" s="201"/>
      <c r="E217" s="201"/>
      <c r="F217" s="213">
        <v>4</v>
      </c>
      <c r="G217" s="240"/>
      <c r="H217" s="325" t="s">
        <v>2037</v>
      </c>
      <c r="I217" s="325"/>
      <c r="J217" s="325"/>
      <c r="K217" s="271"/>
    </row>
    <row r="218" spans="2:11" ht="12.75" customHeight="1">
      <c r="B218" s="272"/>
      <c r="C218" s="273"/>
      <c r="D218" s="273"/>
      <c r="E218" s="273"/>
      <c r="F218" s="273"/>
      <c r="G218" s="273"/>
      <c r="H218" s="273"/>
      <c r="I218" s="273"/>
      <c r="J218" s="273"/>
      <c r="K218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154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568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ROUND(J88,2)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ROUND((SUM(BE88:BE131)),2)</f>
        <v>0</v>
      </c>
      <c r="I35" s="94">
        <v>0.21</v>
      </c>
      <c r="J35" s="84">
        <f>ROUND(((SUM(BE88:BE131))*I35),2)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ROUND((SUM(BF88:BF131)),2)</f>
        <v>0</v>
      </c>
      <c r="I36" s="94">
        <v>0.15</v>
      </c>
      <c r="J36" s="84">
        <f>ROUND(((SUM(BF88:BF131))*I36),2)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ROUND((SUM(BG88:BG131)),2)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ROUND((SUM(BH88:BH131)),2)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ROUND((SUM(BI88:BI131)),2)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154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102-1 -  Zpevněné plochy mimo hlavní trasu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J88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J89</f>
        <v>0</v>
      </c>
      <c r="L64" s="104"/>
    </row>
    <row r="65" spans="2:12" s="9" customFormat="1" ht="19.9" customHeight="1">
      <c r="B65" s="108"/>
      <c r="D65" s="109" t="s">
        <v>164</v>
      </c>
      <c r="E65" s="110"/>
      <c r="F65" s="110"/>
      <c r="G65" s="110"/>
      <c r="H65" s="110"/>
      <c r="I65" s="110"/>
      <c r="J65" s="111">
        <f>J90</f>
        <v>0</v>
      </c>
      <c r="L65" s="108"/>
    </row>
    <row r="66" spans="2:12" s="9" customFormat="1" ht="19.9" customHeight="1">
      <c r="B66" s="108"/>
      <c r="D66" s="109" t="s">
        <v>167</v>
      </c>
      <c r="E66" s="110"/>
      <c r="F66" s="110"/>
      <c r="G66" s="110"/>
      <c r="H66" s="110"/>
      <c r="I66" s="110"/>
      <c r="J66" s="111">
        <f>J128</f>
        <v>0</v>
      </c>
      <c r="L66" s="108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168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17</v>
      </c>
      <c r="L75" s="33"/>
    </row>
    <row r="76" spans="2:12" s="1" customFormat="1" ht="16.5" customHeight="1">
      <c r="B76" s="33"/>
      <c r="E76" s="318" t="str">
        <f>E7</f>
        <v>Vybudování a rekonstrukce chodníku v ul. Žižkova, Česká Kamenice</v>
      </c>
      <c r="F76" s="319"/>
      <c r="G76" s="319"/>
      <c r="H76" s="319"/>
      <c r="L76" s="33"/>
    </row>
    <row r="77" spans="2:12" ht="12" customHeight="1">
      <c r="B77" s="21"/>
      <c r="C77" s="28" t="s">
        <v>153</v>
      </c>
      <c r="L77" s="21"/>
    </row>
    <row r="78" spans="2:12" s="1" customFormat="1" ht="16.5" customHeight="1">
      <c r="B78" s="33"/>
      <c r="E78" s="318" t="s">
        <v>154</v>
      </c>
      <c r="F78" s="317"/>
      <c r="G78" s="317"/>
      <c r="H78" s="317"/>
      <c r="L78" s="33"/>
    </row>
    <row r="79" spans="2:12" s="1" customFormat="1" ht="12" customHeight="1">
      <c r="B79" s="33"/>
      <c r="C79" s="28" t="s">
        <v>155</v>
      </c>
      <c r="L79" s="33"/>
    </row>
    <row r="80" spans="2:12" s="1" customFormat="1" ht="16.5" customHeight="1">
      <c r="B80" s="33"/>
      <c r="E80" s="286" t="str">
        <f>E11</f>
        <v xml:space="preserve">SO 102-1 -  Zpevněné plochy mimo hlavní trasu </v>
      </c>
      <c r="F80" s="317"/>
      <c r="G80" s="317"/>
      <c r="H80" s="317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F14</f>
        <v xml:space="preserve"> </v>
      </c>
      <c r="I82" s="28" t="s">
        <v>23</v>
      </c>
      <c r="J82" s="50" t="str">
        <f>IF(J14="","",J14)</f>
        <v>7. 10. 2022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E17</f>
        <v xml:space="preserve"> </v>
      </c>
      <c r="I84" s="28" t="s">
        <v>30</v>
      </c>
      <c r="J84" s="31" t="str">
        <f>E23</f>
        <v xml:space="preserve"> </v>
      </c>
      <c r="L84" s="33"/>
    </row>
    <row r="85" spans="2:12" s="1" customFormat="1" ht="25.7" customHeight="1">
      <c r="B85" s="33"/>
      <c r="C85" s="28" t="s">
        <v>28</v>
      </c>
      <c r="F85" s="26" t="str">
        <f>IF(E20="","",E20)</f>
        <v>Vyplň údaj</v>
      </c>
      <c r="I85" s="28" t="s">
        <v>32</v>
      </c>
      <c r="J85" s="31" t="str">
        <f>E26</f>
        <v>Ing. Kateřina Tumpachová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12"/>
      <c r="C87" s="113" t="s">
        <v>169</v>
      </c>
      <c r="D87" s="114" t="s">
        <v>57</v>
      </c>
      <c r="E87" s="114" t="s">
        <v>53</v>
      </c>
      <c r="F87" s="114" t="s">
        <v>54</v>
      </c>
      <c r="G87" s="114" t="s">
        <v>170</v>
      </c>
      <c r="H87" s="114" t="s">
        <v>171</v>
      </c>
      <c r="I87" s="114" t="s">
        <v>172</v>
      </c>
      <c r="J87" s="114" t="s">
        <v>159</v>
      </c>
      <c r="K87" s="115" t="s">
        <v>173</v>
      </c>
      <c r="L87" s="112"/>
      <c r="M87" s="57" t="s">
        <v>3</v>
      </c>
      <c r="N87" s="58" t="s">
        <v>42</v>
      </c>
      <c r="O87" s="58" t="s">
        <v>174</v>
      </c>
      <c r="P87" s="58" t="s">
        <v>175</v>
      </c>
      <c r="Q87" s="58" t="s">
        <v>176</v>
      </c>
      <c r="R87" s="58" t="s">
        <v>177</v>
      </c>
      <c r="S87" s="58" t="s">
        <v>178</v>
      </c>
      <c r="T87" s="59" t="s">
        <v>179</v>
      </c>
    </row>
    <row r="88" spans="2:63" s="1" customFormat="1" ht="22.9" customHeight="1">
      <c r="B88" s="33"/>
      <c r="C88" s="62" t="s">
        <v>180</v>
      </c>
      <c r="J88" s="116">
        <f>BK88</f>
        <v>0</v>
      </c>
      <c r="L88" s="33"/>
      <c r="M88" s="60"/>
      <c r="N88" s="51"/>
      <c r="O88" s="51"/>
      <c r="P88" s="117">
        <f>P89</f>
        <v>0</v>
      </c>
      <c r="Q88" s="51"/>
      <c r="R88" s="117">
        <f>R89</f>
        <v>161.95376649999997</v>
      </c>
      <c r="S88" s="51"/>
      <c r="T88" s="118">
        <f>T89</f>
        <v>0</v>
      </c>
      <c r="AT88" s="18" t="s">
        <v>71</v>
      </c>
      <c r="AU88" s="18" t="s">
        <v>160</v>
      </c>
      <c r="BK88" s="119">
        <f>BK89</f>
        <v>0</v>
      </c>
    </row>
    <row r="89" spans="2:63" s="11" customFormat="1" ht="25.9" customHeight="1">
      <c r="B89" s="120"/>
      <c r="D89" s="121" t="s">
        <v>71</v>
      </c>
      <c r="E89" s="122" t="s">
        <v>181</v>
      </c>
      <c r="F89" s="122" t="s">
        <v>182</v>
      </c>
      <c r="I89" s="123"/>
      <c r="J89" s="124">
        <f>BK89</f>
        <v>0</v>
      </c>
      <c r="L89" s="120"/>
      <c r="M89" s="125"/>
      <c r="P89" s="126">
        <f>P90+P128</f>
        <v>0</v>
      </c>
      <c r="R89" s="126">
        <f>R90+R128</f>
        <v>161.95376649999997</v>
      </c>
      <c r="T89" s="127">
        <f>T90+T128</f>
        <v>0</v>
      </c>
      <c r="AR89" s="121" t="s">
        <v>76</v>
      </c>
      <c r="AT89" s="128" t="s">
        <v>71</v>
      </c>
      <c r="AU89" s="128" t="s">
        <v>72</v>
      </c>
      <c r="AY89" s="121" t="s">
        <v>183</v>
      </c>
      <c r="BK89" s="129">
        <f>BK90+BK128</f>
        <v>0</v>
      </c>
    </row>
    <row r="90" spans="2:63" s="11" customFormat="1" ht="22.9" customHeight="1">
      <c r="B90" s="120"/>
      <c r="D90" s="121" t="s">
        <v>71</v>
      </c>
      <c r="E90" s="130" t="s">
        <v>138</v>
      </c>
      <c r="F90" s="130" t="s">
        <v>351</v>
      </c>
      <c r="I90" s="123"/>
      <c r="J90" s="131">
        <f>BK90</f>
        <v>0</v>
      </c>
      <c r="L90" s="120"/>
      <c r="M90" s="125"/>
      <c r="P90" s="126">
        <f>SUM(P91:P127)</f>
        <v>0</v>
      </c>
      <c r="R90" s="126">
        <f>SUM(R91:R127)</f>
        <v>161.95376649999997</v>
      </c>
      <c r="T90" s="127">
        <f>SUM(T91:T127)</f>
        <v>0</v>
      </c>
      <c r="AR90" s="121" t="s">
        <v>76</v>
      </c>
      <c r="AT90" s="128" t="s">
        <v>71</v>
      </c>
      <c r="AU90" s="128" t="s">
        <v>76</v>
      </c>
      <c r="AY90" s="121" t="s">
        <v>183</v>
      </c>
      <c r="BK90" s="129">
        <f>SUM(BK91:BK127)</f>
        <v>0</v>
      </c>
    </row>
    <row r="91" spans="2:65" s="1" customFormat="1" ht="16.5" customHeight="1">
      <c r="B91" s="132"/>
      <c r="C91" s="133" t="s">
        <v>76</v>
      </c>
      <c r="D91" s="133" t="s">
        <v>185</v>
      </c>
      <c r="E91" s="134" t="s">
        <v>569</v>
      </c>
      <c r="F91" s="135" t="s">
        <v>570</v>
      </c>
      <c r="G91" s="136" t="s">
        <v>188</v>
      </c>
      <c r="H91" s="137">
        <v>188.46</v>
      </c>
      <c r="I91" s="138"/>
      <c r="J91" s="139">
        <f>ROUND(I91*H91,2)</f>
        <v>0</v>
      </c>
      <c r="K91" s="135" t="s">
        <v>189</v>
      </c>
      <c r="L91" s="33"/>
      <c r="M91" s="140" t="s">
        <v>3</v>
      </c>
      <c r="N91" s="141" t="s">
        <v>43</v>
      </c>
      <c r="P91" s="142">
        <f>O91*H91</f>
        <v>0</v>
      </c>
      <c r="Q91" s="142">
        <v>0.345</v>
      </c>
      <c r="R91" s="142">
        <f>Q91*H91</f>
        <v>65.0187</v>
      </c>
      <c r="S91" s="142">
        <v>0</v>
      </c>
      <c r="T91" s="143">
        <f>S91*H91</f>
        <v>0</v>
      </c>
      <c r="AR91" s="144" t="s">
        <v>127</v>
      </c>
      <c r="AT91" s="144" t="s">
        <v>185</v>
      </c>
      <c r="AU91" s="144" t="s">
        <v>80</v>
      </c>
      <c r="AY91" s="18" t="s">
        <v>183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8" t="s">
        <v>76</v>
      </c>
      <c r="BK91" s="145">
        <f>ROUND(I91*H91,2)</f>
        <v>0</v>
      </c>
      <c r="BL91" s="18" t="s">
        <v>127</v>
      </c>
      <c r="BM91" s="144" t="s">
        <v>571</v>
      </c>
    </row>
    <row r="92" spans="2:47" s="1" customFormat="1" ht="12">
      <c r="B92" s="33"/>
      <c r="D92" s="146" t="s">
        <v>191</v>
      </c>
      <c r="F92" s="147" t="s">
        <v>572</v>
      </c>
      <c r="I92" s="148"/>
      <c r="L92" s="33"/>
      <c r="M92" s="149"/>
      <c r="T92" s="54"/>
      <c r="AT92" s="18" t="s">
        <v>191</v>
      </c>
      <c r="AU92" s="18" t="s">
        <v>80</v>
      </c>
    </row>
    <row r="93" spans="2:47" s="1" customFormat="1" ht="12">
      <c r="B93" s="33"/>
      <c r="D93" s="150" t="s">
        <v>193</v>
      </c>
      <c r="F93" s="151" t="s">
        <v>573</v>
      </c>
      <c r="I93" s="148"/>
      <c r="L93" s="33"/>
      <c r="M93" s="149"/>
      <c r="T93" s="54"/>
      <c r="AT93" s="18" t="s">
        <v>193</v>
      </c>
      <c r="AU93" s="18" t="s">
        <v>80</v>
      </c>
    </row>
    <row r="94" spans="2:51" s="12" customFormat="1" ht="12">
      <c r="B94" s="153"/>
      <c r="D94" s="146" t="s">
        <v>197</v>
      </c>
      <c r="E94" s="154" t="s">
        <v>3</v>
      </c>
      <c r="F94" s="155" t="s">
        <v>574</v>
      </c>
      <c r="H94" s="154" t="s">
        <v>3</v>
      </c>
      <c r="I94" s="156"/>
      <c r="L94" s="153"/>
      <c r="M94" s="157"/>
      <c r="T94" s="158"/>
      <c r="AT94" s="154" t="s">
        <v>197</v>
      </c>
      <c r="AU94" s="154" t="s">
        <v>80</v>
      </c>
      <c r="AV94" s="12" t="s">
        <v>76</v>
      </c>
      <c r="AW94" s="12" t="s">
        <v>31</v>
      </c>
      <c r="AX94" s="12" t="s">
        <v>72</v>
      </c>
      <c r="AY94" s="154" t="s">
        <v>183</v>
      </c>
    </row>
    <row r="95" spans="2:51" s="13" customFormat="1" ht="12">
      <c r="B95" s="159"/>
      <c r="D95" s="146" t="s">
        <v>197</v>
      </c>
      <c r="E95" s="160" t="s">
        <v>3</v>
      </c>
      <c r="F95" s="161" t="s">
        <v>575</v>
      </c>
      <c r="H95" s="162">
        <v>188.46</v>
      </c>
      <c r="I95" s="163"/>
      <c r="L95" s="159"/>
      <c r="M95" s="164"/>
      <c r="T95" s="165"/>
      <c r="AT95" s="160" t="s">
        <v>197</v>
      </c>
      <c r="AU95" s="160" t="s">
        <v>80</v>
      </c>
      <c r="AV95" s="13" t="s">
        <v>80</v>
      </c>
      <c r="AW95" s="13" t="s">
        <v>31</v>
      </c>
      <c r="AX95" s="13" t="s">
        <v>76</v>
      </c>
      <c r="AY95" s="160" t="s">
        <v>183</v>
      </c>
    </row>
    <row r="96" spans="2:65" s="1" customFormat="1" ht="24.2" customHeight="1">
      <c r="B96" s="132"/>
      <c r="C96" s="133" t="s">
        <v>80</v>
      </c>
      <c r="D96" s="133" t="s">
        <v>185</v>
      </c>
      <c r="E96" s="134" t="s">
        <v>576</v>
      </c>
      <c r="F96" s="135" t="s">
        <v>577</v>
      </c>
      <c r="G96" s="136" t="s">
        <v>188</v>
      </c>
      <c r="H96" s="137">
        <v>94.23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0.26376</v>
      </c>
      <c r="R96" s="142">
        <f>Q96*H96</f>
        <v>24.8541048</v>
      </c>
      <c r="S96" s="142">
        <v>0</v>
      </c>
      <c r="T96" s="143">
        <f>S96*H96</f>
        <v>0</v>
      </c>
      <c r="AR96" s="144" t="s">
        <v>127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578</v>
      </c>
    </row>
    <row r="97" spans="2:47" s="1" customFormat="1" ht="19.5">
      <c r="B97" s="33"/>
      <c r="D97" s="146" t="s">
        <v>191</v>
      </c>
      <c r="F97" s="147" t="s">
        <v>579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580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51" s="12" customFormat="1" ht="12">
      <c r="B99" s="153"/>
      <c r="D99" s="146" t="s">
        <v>197</v>
      </c>
      <c r="E99" s="154" t="s">
        <v>3</v>
      </c>
      <c r="F99" s="155" t="s">
        <v>581</v>
      </c>
      <c r="H99" s="154" t="s">
        <v>3</v>
      </c>
      <c r="I99" s="156"/>
      <c r="L99" s="153"/>
      <c r="M99" s="157"/>
      <c r="T99" s="158"/>
      <c r="AT99" s="154" t="s">
        <v>197</v>
      </c>
      <c r="AU99" s="154" t="s">
        <v>80</v>
      </c>
      <c r="AV99" s="12" t="s">
        <v>76</v>
      </c>
      <c r="AW99" s="12" t="s">
        <v>31</v>
      </c>
      <c r="AX99" s="12" t="s">
        <v>72</v>
      </c>
      <c r="AY99" s="154" t="s">
        <v>183</v>
      </c>
    </row>
    <row r="100" spans="2:51" s="13" customFormat="1" ht="12">
      <c r="B100" s="159"/>
      <c r="D100" s="146" t="s">
        <v>197</v>
      </c>
      <c r="E100" s="160" t="s">
        <v>3</v>
      </c>
      <c r="F100" s="161" t="s">
        <v>582</v>
      </c>
      <c r="H100" s="162">
        <v>94.23</v>
      </c>
      <c r="I100" s="163"/>
      <c r="L100" s="159"/>
      <c r="M100" s="164"/>
      <c r="T100" s="165"/>
      <c r="AT100" s="160" t="s">
        <v>197</v>
      </c>
      <c r="AU100" s="160" t="s">
        <v>80</v>
      </c>
      <c r="AV100" s="13" t="s">
        <v>80</v>
      </c>
      <c r="AW100" s="13" t="s">
        <v>31</v>
      </c>
      <c r="AX100" s="13" t="s">
        <v>76</v>
      </c>
      <c r="AY100" s="160" t="s">
        <v>183</v>
      </c>
    </row>
    <row r="101" spans="2:65" s="1" customFormat="1" ht="21.75" customHeight="1">
      <c r="B101" s="132"/>
      <c r="C101" s="133" t="s">
        <v>116</v>
      </c>
      <c r="D101" s="133" t="s">
        <v>185</v>
      </c>
      <c r="E101" s="134" t="s">
        <v>583</v>
      </c>
      <c r="F101" s="135" t="s">
        <v>584</v>
      </c>
      <c r="G101" s="136" t="s">
        <v>188</v>
      </c>
      <c r="H101" s="137">
        <v>94.23</v>
      </c>
      <c r="I101" s="138"/>
      <c r="J101" s="139">
        <f>ROUND(I101*H101,2)</f>
        <v>0</v>
      </c>
      <c r="K101" s="135" t="s">
        <v>189</v>
      </c>
      <c r="L101" s="33"/>
      <c r="M101" s="140" t="s">
        <v>3</v>
      </c>
      <c r="N101" s="141" t="s">
        <v>43</v>
      </c>
      <c r="P101" s="142">
        <f>O101*H101</f>
        <v>0</v>
      </c>
      <c r="Q101" s="142">
        <v>0.12966</v>
      </c>
      <c r="R101" s="142">
        <f>Q101*H101</f>
        <v>12.2178618</v>
      </c>
      <c r="S101" s="142">
        <v>0</v>
      </c>
      <c r="T101" s="143">
        <f>S101*H101</f>
        <v>0</v>
      </c>
      <c r="AR101" s="144" t="s">
        <v>127</v>
      </c>
      <c r="AT101" s="144" t="s">
        <v>185</v>
      </c>
      <c r="AU101" s="144" t="s">
        <v>80</v>
      </c>
      <c r="AY101" s="18" t="s">
        <v>183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76</v>
      </c>
      <c r="BK101" s="145">
        <f>ROUND(I101*H101,2)</f>
        <v>0</v>
      </c>
      <c r="BL101" s="18" t="s">
        <v>127</v>
      </c>
      <c r="BM101" s="144" t="s">
        <v>585</v>
      </c>
    </row>
    <row r="102" spans="2:47" s="1" customFormat="1" ht="19.5">
      <c r="B102" s="33"/>
      <c r="D102" s="146" t="s">
        <v>191</v>
      </c>
      <c r="F102" s="147" t="s">
        <v>586</v>
      </c>
      <c r="I102" s="148"/>
      <c r="L102" s="33"/>
      <c r="M102" s="149"/>
      <c r="T102" s="54"/>
      <c r="AT102" s="18" t="s">
        <v>191</v>
      </c>
      <c r="AU102" s="18" t="s">
        <v>80</v>
      </c>
    </row>
    <row r="103" spans="2:47" s="1" customFormat="1" ht="12">
      <c r="B103" s="33"/>
      <c r="D103" s="150" t="s">
        <v>193</v>
      </c>
      <c r="F103" s="151" t="s">
        <v>587</v>
      </c>
      <c r="I103" s="148"/>
      <c r="L103" s="33"/>
      <c r="M103" s="149"/>
      <c r="T103" s="54"/>
      <c r="AT103" s="18" t="s">
        <v>193</v>
      </c>
      <c r="AU103" s="18" t="s">
        <v>80</v>
      </c>
    </row>
    <row r="104" spans="2:51" s="12" customFormat="1" ht="12">
      <c r="B104" s="153"/>
      <c r="D104" s="146" t="s">
        <v>197</v>
      </c>
      <c r="E104" s="154" t="s">
        <v>3</v>
      </c>
      <c r="F104" s="155" t="s">
        <v>588</v>
      </c>
      <c r="H104" s="154" t="s">
        <v>3</v>
      </c>
      <c r="I104" s="156"/>
      <c r="L104" s="153"/>
      <c r="M104" s="157"/>
      <c r="T104" s="158"/>
      <c r="AT104" s="154" t="s">
        <v>197</v>
      </c>
      <c r="AU104" s="154" t="s">
        <v>80</v>
      </c>
      <c r="AV104" s="12" t="s">
        <v>76</v>
      </c>
      <c r="AW104" s="12" t="s">
        <v>31</v>
      </c>
      <c r="AX104" s="12" t="s">
        <v>72</v>
      </c>
      <c r="AY104" s="154" t="s">
        <v>183</v>
      </c>
    </row>
    <row r="105" spans="2:51" s="13" customFormat="1" ht="12">
      <c r="B105" s="159"/>
      <c r="D105" s="146" t="s">
        <v>197</v>
      </c>
      <c r="E105" s="160" t="s">
        <v>3</v>
      </c>
      <c r="F105" s="161" t="s">
        <v>582</v>
      </c>
      <c r="H105" s="162">
        <v>94.23</v>
      </c>
      <c r="I105" s="163"/>
      <c r="L105" s="159"/>
      <c r="M105" s="164"/>
      <c r="T105" s="165"/>
      <c r="AT105" s="160" t="s">
        <v>197</v>
      </c>
      <c r="AU105" s="160" t="s">
        <v>80</v>
      </c>
      <c r="AV105" s="13" t="s">
        <v>80</v>
      </c>
      <c r="AW105" s="13" t="s">
        <v>31</v>
      </c>
      <c r="AX105" s="13" t="s">
        <v>76</v>
      </c>
      <c r="AY105" s="160" t="s">
        <v>183</v>
      </c>
    </row>
    <row r="106" spans="2:65" s="1" customFormat="1" ht="16.5" customHeight="1">
      <c r="B106" s="132"/>
      <c r="C106" s="133" t="s">
        <v>127</v>
      </c>
      <c r="D106" s="133" t="s">
        <v>185</v>
      </c>
      <c r="E106" s="134" t="s">
        <v>589</v>
      </c>
      <c r="F106" s="135" t="s">
        <v>590</v>
      </c>
      <c r="G106" s="136" t="s">
        <v>188</v>
      </c>
      <c r="H106" s="137">
        <v>94.23</v>
      </c>
      <c r="I106" s="138"/>
      <c r="J106" s="139">
        <f>ROUND(I106*H106,2)</f>
        <v>0</v>
      </c>
      <c r="K106" s="135" t="s">
        <v>189</v>
      </c>
      <c r="L106" s="33"/>
      <c r="M106" s="140" t="s">
        <v>3</v>
      </c>
      <c r="N106" s="141" t="s">
        <v>43</v>
      </c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44" t="s">
        <v>127</v>
      </c>
      <c r="AT106" s="144" t="s">
        <v>185</v>
      </c>
      <c r="AU106" s="144" t="s">
        <v>80</v>
      </c>
      <c r="AY106" s="18" t="s">
        <v>183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76</v>
      </c>
      <c r="BK106" s="145">
        <f>ROUND(I106*H106,2)</f>
        <v>0</v>
      </c>
      <c r="BL106" s="18" t="s">
        <v>127</v>
      </c>
      <c r="BM106" s="144" t="s">
        <v>591</v>
      </c>
    </row>
    <row r="107" spans="2:47" s="1" customFormat="1" ht="12">
      <c r="B107" s="33"/>
      <c r="D107" s="146" t="s">
        <v>191</v>
      </c>
      <c r="F107" s="147" t="s">
        <v>592</v>
      </c>
      <c r="I107" s="148"/>
      <c r="L107" s="33"/>
      <c r="M107" s="149"/>
      <c r="T107" s="54"/>
      <c r="AT107" s="18" t="s">
        <v>191</v>
      </c>
      <c r="AU107" s="18" t="s">
        <v>80</v>
      </c>
    </row>
    <row r="108" spans="2:47" s="1" customFormat="1" ht="12">
      <c r="B108" s="33"/>
      <c r="D108" s="150" t="s">
        <v>193</v>
      </c>
      <c r="F108" s="151" t="s">
        <v>593</v>
      </c>
      <c r="I108" s="148"/>
      <c r="L108" s="33"/>
      <c r="M108" s="149"/>
      <c r="T108" s="54"/>
      <c r="AT108" s="18" t="s">
        <v>193</v>
      </c>
      <c r="AU108" s="18" t="s">
        <v>80</v>
      </c>
    </row>
    <row r="109" spans="2:65" s="1" customFormat="1" ht="16.5" customHeight="1">
      <c r="B109" s="132"/>
      <c r="C109" s="133" t="s">
        <v>138</v>
      </c>
      <c r="D109" s="133" t="s">
        <v>185</v>
      </c>
      <c r="E109" s="134" t="s">
        <v>594</v>
      </c>
      <c r="F109" s="135" t="s">
        <v>595</v>
      </c>
      <c r="G109" s="136" t="s">
        <v>188</v>
      </c>
      <c r="H109" s="137">
        <v>94.23</v>
      </c>
      <c r="I109" s="138"/>
      <c r="J109" s="139">
        <f>ROUND(I109*H109,2)</f>
        <v>0</v>
      </c>
      <c r="K109" s="135" t="s">
        <v>189</v>
      </c>
      <c r="L109" s="33"/>
      <c r="M109" s="140" t="s">
        <v>3</v>
      </c>
      <c r="N109" s="141" t="s">
        <v>43</v>
      </c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44" t="s">
        <v>127</v>
      </c>
      <c r="AT109" s="144" t="s">
        <v>185</v>
      </c>
      <c r="AU109" s="144" t="s">
        <v>80</v>
      </c>
      <c r="AY109" s="18" t="s">
        <v>183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76</v>
      </c>
      <c r="BK109" s="145">
        <f>ROUND(I109*H109,2)</f>
        <v>0</v>
      </c>
      <c r="BL109" s="18" t="s">
        <v>127</v>
      </c>
      <c r="BM109" s="144" t="s">
        <v>596</v>
      </c>
    </row>
    <row r="110" spans="2:47" s="1" customFormat="1" ht="12">
      <c r="B110" s="33"/>
      <c r="D110" s="146" t="s">
        <v>191</v>
      </c>
      <c r="F110" s="147" t="s">
        <v>597</v>
      </c>
      <c r="I110" s="148"/>
      <c r="L110" s="33"/>
      <c r="M110" s="149"/>
      <c r="T110" s="54"/>
      <c r="AT110" s="18" t="s">
        <v>191</v>
      </c>
      <c r="AU110" s="18" t="s">
        <v>80</v>
      </c>
    </row>
    <row r="111" spans="2:47" s="1" customFormat="1" ht="12">
      <c r="B111" s="33"/>
      <c r="D111" s="150" t="s">
        <v>193</v>
      </c>
      <c r="F111" s="151" t="s">
        <v>598</v>
      </c>
      <c r="I111" s="148"/>
      <c r="L111" s="33"/>
      <c r="M111" s="149"/>
      <c r="T111" s="54"/>
      <c r="AT111" s="18" t="s">
        <v>193</v>
      </c>
      <c r="AU111" s="18" t="s">
        <v>80</v>
      </c>
    </row>
    <row r="112" spans="2:65" s="1" customFormat="1" ht="16.5" customHeight="1">
      <c r="B112" s="132"/>
      <c r="C112" s="133" t="s">
        <v>227</v>
      </c>
      <c r="D112" s="133" t="s">
        <v>185</v>
      </c>
      <c r="E112" s="134" t="s">
        <v>379</v>
      </c>
      <c r="F112" s="135" t="s">
        <v>380</v>
      </c>
      <c r="G112" s="136" t="s">
        <v>188</v>
      </c>
      <c r="H112" s="137">
        <v>121.88</v>
      </c>
      <c r="I112" s="138"/>
      <c r="J112" s="139">
        <f>ROUND(I112*H112,2)</f>
        <v>0</v>
      </c>
      <c r="K112" s="135" t="s">
        <v>189</v>
      </c>
      <c r="L112" s="33"/>
      <c r="M112" s="140" t="s">
        <v>3</v>
      </c>
      <c r="N112" s="141" t="s">
        <v>43</v>
      </c>
      <c r="P112" s="142">
        <f>O112*H112</f>
        <v>0</v>
      </c>
      <c r="Q112" s="142">
        <v>0.1837</v>
      </c>
      <c r="R112" s="142">
        <f>Q112*H112</f>
        <v>22.389356</v>
      </c>
      <c r="S112" s="142">
        <v>0</v>
      </c>
      <c r="T112" s="143">
        <f>S112*H112</f>
        <v>0</v>
      </c>
      <c r="AR112" s="144" t="s">
        <v>127</v>
      </c>
      <c r="AT112" s="144" t="s">
        <v>185</v>
      </c>
      <c r="AU112" s="144" t="s">
        <v>80</v>
      </c>
      <c r="AY112" s="18" t="s">
        <v>183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8" t="s">
        <v>76</v>
      </c>
      <c r="BK112" s="145">
        <f>ROUND(I112*H112,2)</f>
        <v>0</v>
      </c>
      <c r="BL112" s="18" t="s">
        <v>127</v>
      </c>
      <c r="BM112" s="144" t="s">
        <v>599</v>
      </c>
    </row>
    <row r="113" spans="2:47" s="1" customFormat="1" ht="19.5">
      <c r="B113" s="33"/>
      <c r="D113" s="146" t="s">
        <v>191</v>
      </c>
      <c r="F113" s="147" t="s">
        <v>382</v>
      </c>
      <c r="I113" s="148"/>
      <c r="L113" s="33"/>
      <c r="M113" s="149"/>
      <c r="T113" s="54"/>
      <c r="AT113" s="18" t="s">
        <v>191</v>
      </c>
      <c r="AU113" s="18" t="s">
        <v>80</v>
      </c>
    </row>
    <row r="114" spans="2:47" s="1" customFormat="1" ht="12">
      <c r="B114" s="33"/>
      <c r="D114" s="150" t="s">
        <v>193</v>
      </c>
      <c r="F114" s="151" t="s">
        <v>383</v>
      </c>
      <c r="I114" s="148"/>
      <c r="L114" s="33"/>
      <c r="M114" s="149"/>
      <c r="T114" s="54"/>
      <c r="AT114" s="18" t="s">
        <v>193</v>
      </c>
      <c r="AU114" s="18" t="s">
        <v>80</v>
      </c>
    </row>
    <row r="115" spans="2:51" s="12" customFormat="1" ht="12">
      <c r="B115" s="153"/>
      <c r="D115" s="146" t="s">
        <v>197</v>
      </c>
      <c r="E115" s="154" t="s">
        <v>3</v>
      </c>
      <c r="F115" s="155" t="s">
        <v>600</v>
      </c>
      <c r="H115" s="154" t="s">
        <v>3</v>
      </c>
      <c r="I115" s="156"/>
      <c r="L115" s="153"/>
      <c r="M115" s="157"/>
      <c r="T115" s="158"/>
      <c r="AT115" s="154" t="s">
        <v>197</v>
      </c>
      <c r="AU115" s="154" t="s">
        <v>80</v>
      </c>
      <c r="AV115" s="12" t="s">
        <v>76</v>
      </c>
      <c r="AW115" s="12" t="s">
        <v>31</v>
      </c>
      <c r="AX115" s="12" t="s">
        <v>72</v>
      </c>
      <c r="AY115" s="154" t="s">
        <v>183</v>
      </c>
    </row>
    <row r="116" spans="2:51" s="13" customFormat="1" ht="12">
      <c r="B116" s="159"/>
      <c r="D116" s="146" t="s">
        <v>197</v>
      </c>
      <c r="E116" s="160" t="s">
        <v>3</v>
      </c>
      <c r="F116" s="161" t="s">
        <v>234</v>
      </c>
      <c r="H116" s="162">
        <v>121.88</v>
      </c>
      <c r="I116" s="163"/>
      <c r="L116" s="159"/>
      <c r="M116" s="164"/>
      <c r="T116" s="165"/>
      <c r="AT116" s="160" t="s">
        <v>197</v>
      </c>
      <c r="AU116" s="160" t="s">
        <v>80</v>
      </c>
      <c r="AV116" s="13" t="s">
        <v>80</v>
      </c>
      <c r="AW116" s="13" t="s">
        <v>31</v>
      </c>
      <c r="AX116" s="13" t="s">
        <v>76</v>
      </c>
      <c r="AY116" s="160" t="s">
        <v>183</v>
      </c>
    </row>
    <row r="117" spans="2:65" s="1" customFormat="1" ht="16.5" customHeight="1">
      <c r="B117" s="132"/>
      <c r="C117" s="173" t="s">
        <v>235</v>
      </c>
      <c r="D117" s="173" t="s">
        <v>312</v>
      </c>
      <c r="E117" s="174" t="s">
        <v>385</v>
      </c>
      <c r="F117" s="175" t="s">
        <v>386</v>
      </c>
      <c r="G117" s="176" t="s">
        <v>188</v>
      </c>
      <c r="H117" s="177">
        <v>134.068</v>
      </c>
      <c r="I117" s="178"/>
      <c r="J117" s="179">
        <f>ROUND(I117*H117,2)</f>
        <v>0</v>
      </c>
      <c r="K117" s="175" t="s">
        <v>3</v>
      </c>
      <c r="L117" s="180"/>
      <c r="M117" s="181" t="s">
        <v>3</v>
      </c>
      <c r="N117" s="182" t="s">
        <v>43</v>
      </c>
      <c r="P117" s="142">
        <f>O117*H117</f>
        <v>0</v>
      </c>
      <c r="Q117" s="142">
        <v>0.25</v>
      </c>
      <c r="R117" s="142">
        <f>Q117*H117</f>
        <v>33.517</v>
      </c>
      <c r="S117" s="142">
        <v>0</v>
      </c>
      <c r="T117" s="143">
        <f>S117*H117</f>
        <v>0</v>
      </c>
      <c r="AR117" s="144" t="s">
        <v>245</v>
      </c>
      <c r="AT117" s="144" t="s">
        <v>312</v>
      </c>
      <c r="AU117" s="144" t="s">
        <v>80</v>
      </c>
      <c r="AY117" s="18" t="s">
        <v>183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8" t="s">
        <v>76</v>
      </c>
      <c r="BK117" s="145">
        <f>ROUND(I117*H117,2)</f>
        <v>0</v>
      </c>
      <c r="BL117" s="18" t="s">
        <v>127</v>
      </c>
      <c r="BM117" s="144" t="s">
        <v>601</v>
      </c>
    </row>
    <row r="118" spans="2:47" s="1" customFormat="1" ht="12">
      <c r="B118" s="33"/>
      <c r="D118" s="146" t="s">
        <v>191</v>
      </c>
      <c r="F118" s="147" t="s">
        <v>386</v>
      </c>
      <c r="I118" s="148"/>
      <c r="L118" s="33"/>
      <c r="M118" s="149"/>
      <c r="T118" s="54"/>
      <c r="AT118" s="18" t="s">
        <v>191</v>
      </c>
      <c r="AU118" s="18" t="s">
        <v>80</v>
      </c>
    </row>
    <row r="119" spans="2:51" s="13" customFormat="1" ht="12">
      <c r="B119" s="159"/>
      <c r="D119" s="146" t="s">
        <v>197</v>
      </c>
      <c r="F119" s="161" t="s">
        <v>602</v>
      </c>
      <c r="H119" s="162">
        <v>134.068</v>
      </c>
      <c r="I119" s="163"/>
      <c r="L119" s="159"/>
      <c r="M119" s="164"/>
      <c r="T119" s="165"/>
      <c r="AT119" s="160" t="s">
        <v>197</v>
      </c>
      <c r="AU119" s="160" t="s">
        <v>80</v>
      </c>
      <c r="AV119" s="13" t="s">
        <v>80</v>
      </c>
      <c r="AW119" s="13" t="s">
        <v>4</v>
      </c>
      <c r="AX119" s="13" t="s">
        <v>76</v>
      </c>
      <c r="AY119" s="160" t="s">
        <v>183</v>
      </c>
    </row>
    <row r="120" spans="2:65" s="1" customFormat="1" ht="16.5" customHeight="1">
      <c r="B120" s="132"/>
      <c r="C120" s="133" t="s">
        <v>245</v>
      </c>
      <c r="D120" s="133" t="s">
        <v>185</v>
      </c>
      <c r="E120" s="134" t="s">
        <v>390</v>
      </c>
      <c r="F120" s="135" t="s">
        <v>391</v>
      </c>
      <c r="G120" s="136" t="s">
        <v>188</v>
      </c>
      <c r="H120" s="137">
        <v>13.33</v>
      </c>
      <c r="I120" s="138"/>
      <c r="J120" s="139">
        <f>ROUND(I120*H120,2)</f>
        <v>0</v>
      </c>
      <c r="K120" s="135" t="s">
        <v>189</v>
      </c>
      <c r="L120" s="33"/>
      <c r="M120" s="140" t="s">
        <v>3</v>
      </c>
      <c r="N120" s="141" t="s">
        <v>43</v>
      </c>
      <c r="P120" s="142">
        <f>O120*H120</f>
        <v>0</v>
      </c>
      <c r="Q120" s="142">
        <v>0.16703</v>
      </c>
      <c r="R120" s="142">
        <f>Q120*H120</f>
        <v>2.2265099000000004</v>
      </c>
      <c r="S120" s="142">
        <v>0</v>
      </c>
      <c r="T120" s="143">
        <f>S120*H120</f>
        <v>0</v>
      </c>
      <c r="AR120" s="144" t="s">
        <v>127</v>
      </c>
      <c r="AT120" s="144" t="s">
        <v>185</v>
      </c>
      <c r="AU120" s="144" t="s">
        <v>80</v>
      </c>
      <c r="AY120" s="18" t="s">
        <v>183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76</v>
      </c>
      <c r="BK120" s="145">
        <f>ROUND(I120*H120,2)</f>
        <v>0</v>
      </c>
      <c r="BL120" s="18" t="s">
        <v>127</v>
      </c>
      <c r="BM120" s="144" t="s">
        <v>603</v>
      </c>
    </row>
    <row r="121" spans="2:47" s="1" customFormat="1" ht="19.5">
      <c r="B121" s="33"/>
      <c r="D121" s="146" t="s">
        <v>191</v>
      </c>
      <c r="F121" s="147" t="s">
        <v>393</v>
      </c>
      <c r="I121" s="148"/>
      <c r="L121" s="33"/>
      <c r="M121" s="149"/>
      <c r="T121" s="54"/>
      <c r="AT121" s="18" t="s">
        <v>191</v>
      </c>
      <c r="AU121" s="18" t="s">
        <v>80</v>
      </c>
    </row>
    <row r="122" spans="2:47" s="1" customFormat="1" ht="12">
      <c r="B122" s="33"/>
      <c r="D122" s="150" t="s">
        <v>193</v>
      </c>
      <c r="F122" s="151" t="s">
        <v>394</v>
      </c>
      <c r="I122" s="148"/>
      <c r="L122" s="33"/>
      <c r="M122" s="149"/>
      <c r="T122" s="54"/>
      <c r="AT122" s="18" t="s">
        <v>193</v>
      </c>
      <c r="AU122" s="18" t="s">
        <v>80</v>
      </c>
    </row>
    <row r="123" spans="2:51" s="12" customFormat="1" ht="12">
      <c r="B123" s="153"/>
      <c r="D123" s="146" t="s">
        <v>197</v>
      </c>
      <c r="E123" s="154" t="s">
        <v>3</v>
      </c>
      <c r="F123" s="155" t="s">
        <v>395</v>
      </c>
      <c r="H123" s="154" t="s">
        <v>3</v>
      </c>
      <c r="I123" s="156"/>
      <c r="L123" s="153"/>
      <c r="M123" s="157"/>
      <c r="T123" s="158"/>
      <c r="AT123" s="154" t="s">
        <v>197</v>
      </c>
      <c r="AU123" s="154" t="s">
        <v>80</v>
      </c>
      <c r="AV123" s="12" t="s">
        <v>76</v>
      </c>
      <c r="AW123" s="12" t="s">
        <v>31</v>
      </c>
      <c r="AX123" s="12" t="s">
        <v>72</v>
      </c>
      <c r="AY123" s="154" t="s">
        <v>183</v>
      </c>
    </row>
    <row r="124" spans="2:51" s="13" customFormat="1" ht="12">
      <c r="B124" s="159"/>
      <c r="D124" s="146" t="s">
        <v>197</v>
      </c>
      <c r="E124" s="160" t="s">
        <v>3</v>
      </c>
      <c r="F124" s="161" t="s">
        <v>335</v>
      </c>
      <c r="H124" s="162">
        <v>13.33</v>
      </c>
      <c r="I124" s="163"/>
      <c r="L124" s="159"/>
      <c r="M124" s="164"/>
      <c r="T124" s="165"/>
      <c r="AT124" s="160" t="s">
        <v>197</v>
      </c>
      <c r="AU124" s="160" t="s">
        <v>80</v>
      </c>
      <c r="AV124" s="13" t="s">
        <v>80</v>
      </c>
      <c r="AW124" s="13" t="s">
        <v>31</v>
      </c>
      <c r="AX124" s="13" t="s">
        <v>76</v>
      </c>
      <c r="AY124" s="160" t="s">
        <v>183</v>
      </c>
    </row>
    <row r="125" spans="2:65" s="1" customFormat="1" ht="16.5" customHeight="1">
      <c r="B125" s="132"/>
      <c r="C125" s="173" t="s">
        <v>254</v>
      </c>
      <c r="D125" s="173" t="s">
        <v>312</v>
      </c>
      <c r="E125" s="174" t="s">
        <v>398</v>
      </c>
      <c r="F125" s="175" t="s">
        <v>399</v>
      </c>
      <c r="G125" s="176" t="s">
        <v>188</v>
      </c>
      <c r="H125" s="177">
        <v>14.663</v>
      </c>
      <c r="I125" s="178"/>
      <c r="J125" s="179">
        <f>ROUND(I125*H125,2)</f>
        <v>0</v>
      </c>
      <c r="K125" s="175" t="s">
        <v>189</v>
      </c>
      <c r="L125" s="180"/>
      <c r="M125" s="181" t="s">
        <v>3</v>
      </c>
      <c r="N125" s="182" t="s">
        <v>43</v>
      </c>
      <c r="P125" s="142">
        <f>O125*H125</f>
        <v>0</v>
      </c>
      <c r="Q125" s="142">
        <v>0.118</v>
      </c>
      <c r="R125" s="142">
        <f>Q125*H125</f>
        <v>1.730234</v>
      </c>
      <c r="S125" s="142">
        <v>0</v>
      </c>
      <c r="T125" s="143">
        <f>S125*H125</f>
        <v>0</v>
      </c>
      <c r="AR125" s="144" t="s">
        <v>245</v>
      </c>
      <c r="AT125" s="144" t="s">
        <v>312</v>
      </c>
      <c r="AU125" s="144" t="s">
        <v>80</v>
      </c>
      <c r="AY125" s="18" t="s">
        <v>183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8" t="s">
        <v>76</v>
      </c>
      <c r="BK125" s="145">
        <f>ROUND(I125*H125,2)</f>
        <v>0</v>
      </c>
      <c r="BL125" s="18" t="s">
        <v>127</v>
      </c>
      <c r="BM125" s="144" t="s">
        <v>604</v>
      </c>
    </row>
    <row r="126" spans="2:47" s="1" customFormat="1" ht="12">
      <c r="B126" s="33"/>
      <c r="D126" s="146" t="s">
        <v>191</v>
      </c>
      <c r="F126" s="147" t="s">
        <v>399</v>
      </c>
      <c r="I126" s="148"/>
      <c r="L126" s="33"/>
      <c r="M126" s="149"/>
      <c r="T126" s="54"/>
      <c r="AT126" s="18" t="s">
        <v>191</v>
      </c>
      <c r="AU126" s="18" t="s">
        <v>80</v>
      </c>
    </row>
    <row r="127" spans="2:51" s="13" customFormat="1" ht="12">
      <c r="B127" s="159"/>
      <c r="D127" s="146" t="s">
        <v>197</v>
      </c>
      <c r="F127" s="161" t="s">
        <v>605</v>
      </c>
      <c r="H127" s="162">
        <v>14.663</v>
      </c>
      <c r="I127" s="163"/>
      <c r="L127" s="159"/>
      <c r="M127" s="164"/>
      <c r="T127" s="165"/>
      <c r="AT127" s="160" t="s">
        <v>197</v>
      </c>
      <c r="AU127" s="160" t="s">
        <v>80</v>
      </c>
      <c r="AV127" s="13" t="s">
        <v>80</v>
      </c>
      <c r="AW127" s="13" t="s">
        <v>4</v>
      </c>
      <c r="AX127" s="13" t="s">
        <v>76</v>
      </c>
      <c r="AY127" s="160" t="s">
        <v>183</v>
      </c>
    </row>
    <row r="128" spans="2:63" s="11" customFormat="1" ht="22.9" customHeight="1">
      <c r="B128" s="120"/>
      <c r="D128" s="121" t="s">
        <v>71</v>
      </c>
      <c r="E128" s="130" t="s">
        <v>560</v>
      </c>
      <c r="F128" s="130" t="s">
        <v>561</v>
      </c>
      <c r="I128" s="123"/>
      <c r="J128" s="131">
        <f>BK128</f>
        <v>0</v>
      </c>
      <c r="L128" s="120"/>
      <c r="M128" s="125"/>
      <c r="P128" s="126">
        <f>SUM(P129:P131)</f>
        <v>0</v>
      </c>
      <c r="R128" s="126">
        <f>SUM(R129:R131)</f>
        <v>0</v>
      </c>
      <c r="T128" s="127">
        <f>SUM(T129:T131)</f>
        <v>0</v>
      </c>
      <c r="AR128" s="121" t="s">
        <v>76</v>
      </c>
      <c r="AT128" s="128" t="s">
        <v>71</v>
      </c>
      <c r="AU128" s="128" t="s">
        <v>76</v>
      </c>
      <c r="AY128" s="121" t="s">
        <v>183</v>
      </c>
      <c r="BK128" s="129">
        <f>SUM(BK129:BK131)</f>
        <v>0</v>
      </c>
    </row>
    <row r="129" spans="2:65" s="1" customFormat="1" ht="16.5" customHeight="1">
      <c r="B129" s="132"/>
      <c r="C129" s="133" t="s">
        <v>262</v>
      </c>
      <c r="D129" s="133" t="s">
        <v>185</v>
      </c>
      <c r="E129" s="134" t="s">
        <v>563</v>
      </c>
      <c r="F129" s="135" t="s">
        <v>564</v>
      </c>
      <c r="G129" s="136" t="s">
        <v>295</v>
      </c>
      <c r="H129" s="137">
        <v>161.954</v>
      </c>
      <c r="I129" s="138"/>
      <c r="J129" s="139">
        <f>ROUND(I129*H129,2)</f>
        <v>0</v>
      </c>
      <c r="K129" s="135" t="s">
        <v>189</v>
      </c>
      <c r="L129" s="33"/>
      <c r="M129" s="140" t="s">
        <v>3</v>
      </c>
      <c r="N129" s="141" t="s">
        <v>43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127</v>
      </c>
      <c r="AT129" s="144" t="s">
        <v>185</v>
      </c>
      <c r="AU129" s="144" t="s">
        <v>80</v>
      </c>
      <c r="AY129" s="18" t="s">
        <v>183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76</v>
      </c>
      <c r="BK129" s="145">
        <f>ROUND(I129*H129,2)</f>
        <v>0</v>
      </c>
      <c r="BL129" s="18" t="s">
        <v>127</v>
      </c>
      <c r="BM129" s="144" t="s">
        <v>606</v>
      </c>
    </row>
    <row r="130" spans="2:47" s="1" customFormat="1" ht="12">
      <c r="B130" s="33"/>
      <c r="D130" s="146" t="s">
        <v>191</v>
      </c>
      <c r="F130" s="147" t="s">
        <v>566</v>
      </c>
      <c r="I130" s="148"/>
      <c r="L130" s="33"/>
      <c r="M130" s="149"/>
      <c r="T130" s="54"/>
      <c r="AT130" s="18" t="s">
        <v>191</v>
      </c>
      <c r="AU130" s="18" t="s">
        <v>80</v>
      </c>
    </row>
    <row r="131" spans="2:47" s="1" customFormat="1" ht="12">
      <c r="B131" s="33"/>
      <c r="D131" s="150" t="s">
        <v>193</v>
      </c>
      <c r="F131" s="151" t="s">
        <v>567</v>
      </c>
      <c r="I131" s="148"/>
      <c r="L131" s="33"/>
      <c r="M131" s="190"/>
      <c r="N131" s="191"/>
      <c r="O131" s="191"/>
      <c r="P131" s="191"/>
      <c r="Q131" s="191"/>
      <c r="R131" s="191"/>
      <c r="S131" s="191"/>
      <c r="T131" s="192"/>
      <c r="AT131" s="18" t="s">
        <v>193</v>
      </c>
      <c r="AU131" s="18" t="s">
        <v>80</v>
      </c>
    </row>
    <row r="132" spans="2:12" s="1" customFormat="1" ht="6.95" customHeight="1"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33"/>
    </row>
  </sheetData>
  <autoFilter ref="C87:K131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3" r:id="rId1" display="https://podminky.urs.cz/item/CS_URS_2022_02/566901232"/>
    <hyperlink ref="F98" r:id="rId2" display="https://podminky.urs.cz/item/CS_URS_2022_02/566901261"/>
    <hyperlink ref="F103" r:id="rId3" display="https://podminky.urs.cz/item/CS_URS_2022_02/572341111"/>
    <hyperlink ref="F108" r:id="rId4" display="https://podminky.urs.cz/item/CS_URS_2022_02/573111113"/>
    <hyperlink ref="F111" r:id="rId5" display="https://podminky.urs.cz/item/CS_URS_2022_02/573231108"/>
    <hyperlink ref="F114" r:id="rId6" display="https://podminky.urs.cz/item/CS_URS_2022_02/591211111"/>
    <hyperlink ref="F122" r:id="rId7" display="https://podminky.urs.cz/item/CS_URS_2022_02/591412111"/>
    <hyperlink ref="F131" r:id="rId8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154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607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ROUND(J89,2)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ROUND((SUM(BE89:BE152)),2)</f>
        <v>0</v>
      </c>
      <c r="I35" s="94">
        <v>0.21</v>
      </c>
      <c r="J35" s="84">
        <f>ROUND(((SUM(BE89:BE152))*I35),2)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ROUND((SUM(BF89:BF152)),2)</f>
        <v>0</v>
      </c>
      <c r="I36" s="94">
        <v>0.15</v>
      </c>
      <c r="J36" s="84">
        <f>ROUND(((SUM(BF89:BF152))*I36),2)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ROUND((SUM(BG89:BG152)),2)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ROUND((SUM(BH89:BH152)),2)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ROUND((SUM(BI89:BI152)),2)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154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104-1 -  Dopravní značení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J89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9" customFormat="1" ht="19.9" customHeight="1">
      <c r="B66" s="108"/>
      <c r="D66" s="109" t="s">
        <v>165</v>
      </c>
      <c r="E66" s="110"/>
      <c r="F66" s="110"/>
      <c r="G66" s="110"/>
      <c r="H66" s="110"/>
      <c r="I66" s="110"/>
      <c r="J66" s="111">
        <f>J107</f>
        <v>0</v>
      </c>
      <c r="L66" s="108"/>
    </row>
    <row r="67" spans="2:12" s="9" customFormat="1" ht="19.9" customHeight="1">
      <c r="B67" s="108"/>
      <c r="D67" s="109" t="s">
        <v>167</v>
      </c>
      <c r="E67" s="110"/>
      <c r="F67" s="110"/>
      <c r="G67" s="110"/>
      <c r="H67" s="110"/>
      <c r="I67" s="110"/>
      <c r="J67" s="111">
        <f>J149</f>
        <v>0</v>
      </c>
      <c r="L67" s="108"/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168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17</v>
      </c>
      <c r="L76" s="33"/>
    </row>
    <row r="77" spans="2:12" s="1" customFormat="1" ht="16.5" customHeight="1">
      <c r="B77" s="33"/>
      <c r="E77" s="318" t="str">
        <f>E7</f>
        <v>Vybudování a rekonstrukce chodníku v ul. Žižkova, Česká Kamenice</v>
      </c>
      <c r="F77" s="319"/>
      <c r="G77" s="319"/>
      <c r="H77" s="319"/>
      <c r="L77" s="33"/>
    </row>
    <row r="78" spans="2:12" ht="12" customHeight="1">
      <c r="B78" s="21"/>
      <c r="C78" s="28" t="s">
        <v>153</v>
      </c>
      <c r="L78" s="21"/>
    </row>
    <row r="79" spans="2:12" s="1" customFormat="1" ht="16.5" customHeight="1">
      <c r="B79" s="33"/>
      <c r="E79" s="318" t="s">
        <v>154</v>
      </c>
      <c r="F79" s="317"/>
      <c r="G79" s="317"/>
      <c r="H79" s="317"/>
      <c r="L79" s="33"/>
    </row>
    <row r="80" spans="2:12" s="1" customFormat="1" ht="12" customHeight="1">
      <c r="B80" s="33"/>
      <c r="C80" s="28" t="s">
        <v>155</v>
      </c>
      <c r="L80" s="33"/>
    </row>
    <row r="81" spans="2:12" s="1" customFormat="1" ht="16.5" customHeight="1">
      <c r="B81" s="33"/>
      <c r="E81" s="286" t="str">
        <f>E11</f>
        <v>SO 104-1 -  Dopravní značení</v>
      </c>
      <c r="F81" s="317"/>
      <c r="G81" s="317"/>
      <c r="H81" s="317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 xml:space="preserve"> </v>
      </c>
      <c r="I83" s="28" t="s">
        <v>23</v>
      </c>
      <c r="J83" s="50" t="str">
        <f>IF(J14="","",J14)</f>
        <v>7. 10. 2022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 xml:space="preserve"> </v>
      </c>
      <c r="I85" s="28" t="s">
        <v>30</v>
      </c>
      <c r="J85" s="31" t="str">
        <f>E23</f>
        <v xml:space="preserve"> </v>
      </c>
      <c r="L85" s="33"/>
    </row>
    <row r="86" spans="2:12" s="1" customFormat="1" ht="25.7" customHeight="1">
      <c r="B86" s="33"/>
      <c r="C86" s="28" t="s">
        <v>28</v>
      </c>
      <c r="F86" s="26" t="str">
        <f>IF(E20="","",E20)</f>
        <v>Vyplň údaj</v>
      </c>
      <c r="I86" s="28" t="s">
        <v>32</v>
      </c>
      <c r="J86" s="31" t="str">
        <f>E26</f>
        <v>Ing. Kateřina Tumpachová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169</v>
      </c>
      <c r="D88" s="114" t="s">
        <v>57</v>
      </c>
      <c r="E88" s="114" t="s">
        <v>53</v>
      </c>
      <c r="F88" s="114" t="s">
        <v>54</v>
      </c>
      <c r="G88" s="114" t="s">
        <v>170</v>
      </c>
      <c r="H88" s="114" t="s">
        <v>171</v>
      </c>
      <c r="I88" s="114" t="s">
        <v>172</v>
      </c>
      <c r="J88" s="114" t="s">
        <v>159</v>
      </c>
      <c r="K88" s="115" t="s">
        <v>173</v>
      </c>
      <c r="L88" s="112"/>
      <c r="M88" s="57" t="s">
        <v>3</v>
      </c>
      <c r="N88" s="58" t="s">
        <v>42</v>
      </c>
      <c r="O88" s="58" t="s">
        <v>174</v>
      </c>
      <c r="P88" s="58" t="s">
        <v>175</v>
      </c>
      <c r="Q88" s="58" t="s">
        <v>176</v>
      </c>
      <c r="R88" s="58" t="s">
        <v>177</v>
      </c>
      <c r="S88" s="58" t="s">
        <v>178</v>
      </c>
      <c r="T88" s="59" t="s">
        <v>179</v>
      </c>
    </row>
    <row r="89" spans="2:63" s="1" customFormat="1" ht="22.9" customHeight="1">
      <c r="B89" s="33"/>
      <c r="C89" s="62" t="s">
        <v>180</v>
      </c>
      <c r="J89" s="116">
        <f>BK89</f>
        <v>0</v>
      </c>
      <c r="L89" s="33"/>
      <c r="M89" s="60"/>
      <c r="N89" s="51"/>
      <c r="O89" s="51"/>
      <c r="P89" s="117">
        <f>P90</f>
        <v>0</v>
      </c>
      <c r="Q89" s="51"/>
      <c r="R89" s="117">
        <f>R90</f>
        <v>1.2091737999999996</v>
      </c>
      <c r="S89" s="51"/>
      <c r="T89" s="118">
        <f>T90</f>
        <v>0</v>
      </c>
      <c r="AT89" s="18" t="s">
        <v>71</v>
      </c>
      <c r="AU89" s="18" t="s">
        <v>160</v>
      </c>
      <c r="BK89" s="119">
        <f>BK90</f>
        <v>0</v>
      </c>
    </row>
    <row r="90" spans="2:63" s="11" customFormat="1" ht="25.9" customHeight="1">
      <c r="B90" s="120"/>
      <c r="D90" s="121" t="s">
        <v>71</v>
      </c>
      <c r="E90" s="122" t="s">
        <v>181</v>
      </c>
      <c r="F90" s="122" t="s">
        <v>182</v>
      </c>
      <c r="I90" s="123"/>
      <c r="J90" s="124">
        <f>BK90</f>
        <v>0</v>
      </c>
      <c r="L90" s="120"/>
      <c r="M90" s="125"/>
      <c r="P90" s="126">
        <f>P91+P107+P149</f>
        <v>0</v>
      </c>
      <c r="R90" s="126">
        <f>R91+R107+R149</f>
        <v>1.2091737999999996</v>
      </c>
      <c r="T90" s="127">
        <f>T91+T107+T149</f>
        <v>0</v>
      </c>
      <c r="AR90" s="121" t="s">
        <v>76</v>
      </c>
      <c r="AT90" s="128" t="s">
        <v>71</v>
      </c>
      <c r="AU90" s="128" t="s">
        <v>72</v>
      </c>
      <c r="AY90" s="121" t="s">
        <v>183</v>
      </c>
      <c r="BK90" s="129">
        <f>BK91+BK107+BK149</f>
        <v>0</v>
      </c>
    </row>
    <row r="91" spans="2:63" s="11" customFormat="1" ht="22.9" customHeight="1">
      <c r="B91" s="120"/>
      <c r="D91" s="121" t="s">
        <v>71</v>
      </c>
      <c r="E91" s="130" t="s">
        <v>76</v>
      </c>
      <c r="F91" s="130" t="s">
        <v>184</v>
      </c>
      <c r="I91" s="123"/>
      <c r="J91" s="131">
        <f>BK91</f>
        <v>0</v>
      </c>
      <c r="L91" s="120"/>
      <c r="M91" s="125"/>
      <c r="P91" s="126">
        <f>SUM(P92:P106)</f>
        <v>0</v>
      </c>
      <c r="R91" s="126">
        <f>SUM(R92:R106)</f>
        <v>0</v>
      </c>
      <c r="T91" s="127">
        <f>SUM(T92:T106)</f>
        <v>0</v>
      </c>
      <c r="AR91" s="121" t="s">
        <v>76</v>
      </c>
      <c r="AT91" s="128" t="s">
        <v>71</v>
      </c>
      <c r="AU91" s="128" t="s">
        <v>76</v>
      </c>
      <c r="AY91" s="121" t="s">
        <v>183</v>
      </c>
      <c r="BK91" s="129">
        <f>SUM(BK92:BK106)</f>
        <v>0</v>
      </c>
    </row>
    <row r="92" spans="2:65" s="1" customFormat="1" ht="21.75" customHeight="1">
      <c r="B92" s="132"/>
      <c r="C92" s="133" t="s">
        <v>76</v>
      </c>
      <c r="D92" s="133" t="s">
        <v>185</v>
      </c>
      <c r="E92" s="134" t="s">
        <v>280</v>
      </c>
      <c r="F92" s="135" t="s">
        <v>281</v>
      </c>
      <c r="G92" s="136" t="s">
        <v>273</v>
      </c>
      <c r="H92" s="137">
        <v>0.405</v>
      </c>
      <c r="I92" s="138"/>
      <c r="J92" s="139">
        <f>ROUND(I92*H92,2)</f>
        <v>0</v>
      </c>
      <c r="K92" s="135" t="s">
        <v>189</v>
      </c>
      <c r="L92" s="33"/>
      <c r="M92" s="140" t="s">
        <v>3</v>
      </c>
      <c r="N92" s="141" t="s">
        <v>43</v>
      </c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44" t="s">
        <v>127</v>
      </c>
      <c r="AT92" s="144" t="s">
        <v>185</v>
      </c>
      <c r="AU92" s="144" t="s">
        <v>80</v>
      </c>
      <c r="AY92" s="18" t="s">
        <v>183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8" t="s">
        <v>76</v>
      </c>
      <c r="BK92" s="145">
        <f>ROUND(I92*H92,2)</f>
        <v>0</v>
      </c>
      <c r="BL92" s="18" t="s">
        <v>127</v>
      </c>
      <c r="BM92" s="144" t="s">
        <v>608</v>
      </c>
    </row>
    <row r="93" spans="2:47" s="1" customFormat="1" ht="19.5">
      <c r="B93" s="33"/>
      <c r="D93" s="146" t="s">
        <v>191</v>
      </c>
      <c r="F93" s="147" t="s">
        <v>283</v>
      </c>
      <c r="I93" s="148"/>
      <c r="L93" s="33"/>
      <c r="M93" s="149"/>
      <c r="T93" s="54"/>
      <c r="AT93" s="18" t="s">
        <v>191</v>
      </c>
      <c r="AU93" s="18" t="s">
        <v>80</v>
      </c>
    </row>
    <row r="94" spans="2:47" s="1" customFormat="1" ht="12">
      <c r="B94" s="33"/>
      <c r="D94" s="150" t="s">
        <v>193</v>
      </c>
      <c r="F94" s="151" t="s">
        <v>284</v>
      </c>
      <c r="I94" s="148"/>
      <c r="L94" s="33"/>
      <c r="M94" s="149"/>
      <c r="T94" s="54"/>
      <c r="AT94" s="18" t="s">
        <v>193</v>
      </c>
      <c r="AU94" s="18" t="s">
        <v>80</v>
      </c>
    </row>
    <row r="95" spans="2:51" s="13" customFormat="1" ht="12">
      <c r="B95" s="159"/>
      <c r="D95" s="146" t="s">
        <v>197</v>
      </c>
      <c r="E95" s="160" t="s">
        <v>3</v>
      </c>
      <c r="F95" s="161" t="s">
        <v>609</v>
      </c>
      <c r="H95" s="162">
        <v>0.405</v>
      </c>
      <c r="I95" s="163"/>
      <c r="L95" s="159"/>
      <c r="M95" s="164"/>
      <c r="T95" s="165"/>
      <c r="AT95" s="160" t="s">
        <v>197</v>
      </c>
      <c r="AU95" s="160" t="s">
        <v>80</v>
      </c>
      <c r="AV95" s="13" t="s">
        <v>80</v>
      </c>
      <c r="AW95" s="13" t="s">
        <v>31</v>
      </c>
      <c r="AX95" s="13" t="s">
        <v>76</v>
      </c>
      <c r="AY95" s="160" t="s">
        <v>183</v>
      </c>
    </row>
    <row r="96" spans="2:65" s="1" customFormat="1" ht="24.2" customHeight="1">
      <c r="B96" s="132"/>
      <c r="C96" s="133" t="s">
        <v>80</v>
      </c>
      <c r="D96" s="133" t="s">
        <v>185</v>
      </c>
      <c r="E96" s="134" t="s">
        <v>286</v>
      </c>
      <c r="F96" s="135" t="s">
        <v>287</v>
      </c>
      <c r="G96" s="136" t="s">
        <v>273</v>
      </c>
      <c r="H96" s="137">
        <v>2.025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127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610</v>
      </c>
    </row>
    <row r="97" spans="2:47" s="1" customFormat="1" ht="19.5">
      <c r="B97" s="33"/>
      <c r="D97" s="146" t="s">
        <v>191</v>
      </c>
      <c r="F97" s="147" t="s">
        <v>289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290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51" s="13" customFormat="1" ht="12">
      <c r="B99" s="159"/>
      <c r="D99" s="146" t="s">
        <v>197</v>
      </c>
      <c r="F99" s="161" t="s">
        <v>611</v>
      </c>
      <c r="H99" s="162">
        <v>2.025</v>
      </c>
      <c r="I99" s="163"/>
      <c r="L99" s="159"/>
      <c r="M99" s="164"/>
      <c r="T99" s="165"/>
      <c r="AT99" s="160" t="s">
        <v>197</v>
      </c>
      <c r="AU99" s="160" t="s">
        <v>80</v>
      </c>
      <c r="AV99" s="13" t="s">
        <v>80</v>
      </c>
      <c r="AW99" s="13" t="s">
        <v>4</v>
      </c>
      <c r="AX99" s="13" t="s">
        <v>76</v>
      </c>
      <c r="AY99" s="160" t="s">
        <v>183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293</v>
      </c>
      <c r="F100" s="135" t="s">
        <v>294</v>
      </c>
      <c r="G100" s="136" t="s">
        <v>295</v>
      </c>
      <c r="H100" s="137">
        <v>0.729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127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127</v>
      </c>
      <c r="BM100" s="144" t="s">
        <v>612</v>
      </c>
    </row>
    <row r="101" spans="2:47" s="1" customFormat="1" ht="19.5">
      <c r="B101" s="33"/>
      <c r="D101" s="146" t="s">
        <v>191</v>
      </c>
      <c r="F101" s="147" t="s">
        <v>297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298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51" s="13" customFormat="1" ht="12">
      <c r="B103" s="159"/>
      <c r="D103" s="146" t="s">
        <v>197</v>
      </c>
      <c r="F103" s="161" t="s">
        <v>613</v>
      </c>
      <c r="H103" s="162">
        <v>0.729</v>
      </c>
      <c r="I103" s="163"/>
      <c r="L103" s="159"/>
      <c r="M103" s="164"/>
      <c r="T103" s="165"/>
      <c r="AT103" s="160" t="s">
        <v>197</v>
      </c>
      <c r="AU103" s="160" t="s">
        <v>80</v>
      </c>
      <c r="AV103" s="13" t="s">
        <v>80</v>
      </c>
      <c r="AW103" s="13" t="s">
        <v>4</v>
      </c>
      <c r="AX103" s="13" t="s">
        <v>76</v>
      </c>
      <c r="AY103" s="160" t="s">
        <v>183</v>
      </c>
    </row>
    <row r="104" spans="2:65" s="1" customFormat="1" ht="16.5" customHeight="1">
      <c r="B104" s="132"/>
      <c r="C104" s="133" t="s">
        <v>127</v>
      </c>
      <c r="D104" s="133" t="s">
        <v>185</v>
      </c>
      <c r="E104" s="134" t="s">
        <v>300</v>
      </c>
      <c r="F104" s="135" t="s">
        <v>301</v>
      </c>
      <c r="G104" s="136" t="s">
        <v>273</v>
      </c>
      <c r="H104" s="137">
        <v>0.405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127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127</v>
      </c>
      <c r="BM104" s="144" t="s">
        <v>614</v>
      </c>
    </row>
    <row r="105" spans="2:47" s="1" customFormat="1" ht="12">
      <c r="B105" s="33"/>
      <c r="D105" s="146" t="s">
        <v>191</v>
      </c>
      <c r="F105" s="147" t="s">
        <v>303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304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3" s="11" customFormat="1" ht="22.9" customHeight="1">
      <c r="B107" s="120"/>
      <c r="D107" s="121" t="s">
        <v>71</v>
      </c>
      <c r="E107" s="130" t="s">
        <v>254</v>
      </c>
      <c r="F107" s="130" t="s">
        <v>433</v>
      </c>
      <c r="I107" s="123"/>
      <c r="J107" s="131">
        <f>BK107</f>
        <v>0</v>
      </c>
      <c r="L107" s="120"/>
      <c r="M107" s="125"/>
      <c r="P107" s="126">
        <f>SUM(P108:P148)</f>
        <v>0</v>
      </c>
      <c r="R107" s="126">
        <f>SUM(R108:R148)</f>
        <v>1.2091737999999996</v>
      </c>
      <c r="T107" s="127">
        <f>SUM(T108:T148)</f>
        <v>0</v>
      </c>
      <c r="AR107" s="121" t="s">
        <v>76</v>
      </c>
      <c r="AT107" s="128" t="s">
        <v>71</v>
      </c>
      <c r="AU107" s="128" t="s">
        <v>76</v>
      </c>
      <c r="AY107" s="121" t="s">
        <v>183</v>
      </c>
      <c r="BK107" s="129">
        <f>SUM(BK108:BK148)</f>
        <v>0</v>
      </c>
    </row>
    <row r="108" spans="2:65" s="1" customFormat="1" ht="16.5" customHeight="1">
      <c r="B108" s="132"/>
      <c r="C108" s="133" t="s">
        <v>138</v>
      </c>
      <c r="D108" s="133" t="s">
        <v>185</v>
      </c>
      <c r="E108" s="134" t="s">
        <v>615</v>
      </c>
      <c r="F108" s="135" t="s">
        <v>616</v>
      </c>
      <c r="G108" s="136" t="s">
        <v>347</v>
      </c>
      <c r="H108" s="137">
        <v>3</v>
      </c>
      <c r="I108" s="138"/>
      <c r="J108" s="139">
        <f>ROUND(I108*H108,2)</f>
        <v>0</v>
      </c>
      <c r="K108" s="135" t="s">
        <v>189</v>
      </c>
      <c r="L108" s="33"/>
      <c r="M108" s="140" t="s">
        <v>3</v>
      </c>
      <c r="N108" s="141" t="s">
        <v>43</v>
      </c>
      <c r="P108" s="142">
        <f>O108*H108</f>
        <v>0</v>
      </c>
      <c r="Q108" s="142">
        <v>0.0007</v>
      </c>
      <c r="R108" s="142">
        <f>Q108*H108</f>
        <v>0.0021</v>
      </c>
      <c r="S108" s="142">
        <v>0</v>
      </c>
      <c r="T108" s="143">
        <f>S108*H108</f>
        <v>0</v>
      </c>
      <c r="AR108" s="144" t="s">
        <v>127</v>
      </c>
      <c r="AT108" s="144" t="s">
        <v>185</v>
      </c>
      <c r="AU108" s="144" t="s">
        <v>80</v>
      </c>
      <c r="AY108" s="18" t="s">
        <v>183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76</v>
      </c>
      <c r="BK108" s="145">
        <f>ROUND(I108*H108,2)</f>
        <v>0</v>
      </c>
      <c r="BL108" s="18" t="s">
        <v>127</v>
      </c>
      <c r="BM108" s="144" t="s">
        <v>617</v>
      </c>
    </row>
    <row r="109" spans="2:47" s="1" customFormat="1" ht="12">
      <c r="B109" s="33"/>
      <c r="D109" s="146" t="s">
        <v>191</v>
      </c>
      <c r="F109" s="147" t="s">
        <v>618</v>
      </c>
      <c r="I109" s="148"/>
      <c r="L109" s="33"/>
      <c r="M109" s="149"/>
      <c r="T109" s="54"/>
      <c r="AT109" s="18" t="s">
        <v>191</v>
      </c>
      <c r="AU109" s="18" t="s">
        <v>80</v>
      </c>
    </row>
    <row r="110" spans="2:47" s="1" customFormat="1" ht="12">
      <c r="B110" s="33"/>
      <c r="D110" s="150" t="s">
        <v>193</v>
      </c>
      <c r="F110" s="151" t="s">
        <v>619</v>
      </c>
      <c r="I110" s="148"/>
      <c r="L110" s="33"/>
      <c r="M110" s="149"/>
      <c r="T110" s="54"/>
      <c r="AT110" s="18" t="s">
        <v>193</v>
      </c>
      <c r="AU110" s="18" t="s">
        <v>80</v>
      </c>
    </row>
    <row r="111" spans="2:51" s="12" customFormat="1" ht="12">
      <c r="B111" s="153"/>
      <c r="D111" s="146" t="s">
        <v>197</v>
      </c>
      <c r="E111" s="154" t="s">
        <v>3</v>
      </c>
      <c r="F111" s="155" t="s">
        <v>620</v>
      </c>
      <c r="H111" s="154" t="s">
        <v>3</v>
      </c>
      <c r="I111" s="156"/>
      <c r="L111" s="153"/>
      <c r="M111" s="157"/>
      <c r="T111" s="158"/>
      <c r="AT111" s="154" t="s">
        <v>197</v>
      </c>
      <c r="AU111" s="154" t="s">
        <v>80</v>
      </c>
      <c r="AV111" s="12" t="s">
        <v>76</v>
      </c>
      <c r="AW111" s="12" t="s">
        <v>31</v>
      </c>
      <c r="AX111" s="12" t="s">
        <v>72</v>
      </c>
      <c r="AY111" s="154" t="s">
        <v>183</v>
      </c>
    </row>
    <row r="112" spans="2:51" s="13" customFormat="1" ht="12">
      <c r="B112" s="159"/>
      <c r="D112" s="146" t="s">
        <v>197</v>
      </c>
      <c r="E112" s="160" t="s">
        <v>3</v>
      </c>
      <c r="F112" s="161" t="s">
        <v>76</v>
      </c>
      <c r="H112" s="162">
        <v>1</v>
      </c>
      <c r="I112" s="163"/>
      <c r="L112" s="159"/>
      <c r="M112" s="164"/>
      <c r="T112" s="165"/>
      <c r="AT112" s="160" t="s">
        <v>197</v>
      </c>
      <c r="AU112" s="160" t="s">
        <v>80</v>
      </c>
      <c r="AV112" s="13" t="s">
        <v>80</v>
      </c>
      <c r="AW112" s="13" t="s">
        <v>31</v>
      </c>
      <c r="AX112" s="13" t="s">
        <v>72</v>
      </c>
      <c r="AY112" s="160" t="s">
        <v>183</v>
      </c>
    </row>
    <row r="113" spans="2:51" s="12" customFormat="1" ht="12">
      <c r="B113" s="153"/>
      <c r="D113" s="146" t="s">
        <v>197</v>
      </c>
      <c r="E113" s="154" t="s">
        <v>3</v>
      </c>
      <c r="F113" s="155" t="s">
        <v>621</v>
      </c>
      <c r="H113" s="154" t="s">
        <v>3</v>
      </c>
      <c r="I113" s="156"/>
      <c r="L113" s="153"/>
      <c r="M113" s="157"/>
      <c r="T113" s="158"/>
      <c r="AT113" s="154" t="s">
        <v>197</v>
      </c>
      <c r="AU113" s="154" t="s">
        <v>80</v>
      </c>
      <c r="AV113" s="12" t="s">
        <v>76</v>
      </c>
      <c r="AW113" s="12" t="s">
        <v>31</v>
      </c>
      <c r="AX113" s="12" t="s">
        <v>72</v>
      </c>
      <c r="AY113" s="154" t="s">
        <v>183</v>
      </c>
    </row>
    <row r="114" spans="2:51" s="13" customFormat="1" ht="12">
      <c r="B114" s="159"/>
      <c r="D114" s="146" t="s">
        <v>197</v>
      </c>
      <c r="E114" s="160" t="s">
        <v>3</v>
      </c>
      <c r="F114" s="161" t="s">
        <v>76</v>
      </c>
      <c r="H114" s="162">
        <v>1</v>
      </c>
      <c r="I114" s="163"/>
      <c r="L114" s="159"/>
      <c r="M114" s="164"/>
      <c r="T114" s="165"/>
      <c r="AT114" s="160" t="s">
        <v>197</v>
      </c>
      <c r="AU114" s="160" t="s">
        <v>80</v>
      </c>
      <c r="AV114" s="13" t="s">
        <v>80</v>
      </c>
      <c r="AW114" s="13" t="s">
        <v>31</v>
      </c>
      <c r="AX114" s="13" t="s">
        <v>72</v>
      </c>
      <c r="AY114" s="160" t="s">
        <v>183</v>
      </c>
    </row>
    <row r="115" spans="2:51" s="12" customFormat="1" ht="12">
      <c r="B115" s="153"/>
      <c r="D115" s="146" t="s">
        <v>197</v>
      </c>
      <c r="E115" s="154" t="s">
        <v>3</v>
      </c>
      <c r="F115" s="155" t="s">
        <v>622</v>
      </c>
      <c r="H115" s="154" t="s">
        <v>3</v>
      </c>
      <c r="I115" s="156"/>
      <c r="L115" s="153"/>
      <c r="M115" s="157"/>
      <c r="T115" s="158"/>
      <c r="AT115" s="154" t="s">
        <v>197</v>
      </c>
      <c r="AU115" s="154" t="s">
        <v>80</v>
      </c>
      <c r="AV115" s="12" t="s">
        <v>76</v>
      </c>
      <c r="AW115" s="12" t="s">
        <v>31</v>
      </c>
      <c r="AX115" s="12" t="s">
        <v>72</v>
      </c>
      <c r="AY115" s="154" t="s">
        <v>183</v>
      </c>
    </row>
    <row r="116" spans="2:51" s="13" customFormat="1" ht="12">
      <c r="B116" s="159"/>
      <c r="D116" s="146" t="s">
        <v>197</v>
      </c>
      <c r="E116" s="160" t="s">
        <v>3</v>
      </c>
      <c r="F116" s="161" t="s">
        <v>76</v>
      </c>
      <c r="H116" s="162">
        <v>1</v>
      </c>
      <c r="I116" s="163"/>
      <c r="L116" s="159"/>
      <c r="M116" s="164"/>
      <c r="T116" s="165"/>
      <c r="AT116" s="160" t="s">
        <v>197</v>
      </c>
      <c r="AU116" s="160" t="s">
        <v>80</v>
      </c>
      <c r="AV116" s="13" t="s">
        <v>80</v>
      </c>
      <c r="AW116" s="13" t="s">
        <v>31</v>
      </c>
      <c r="AX116" s="13" t="s">
        <v>72</v>
      </c>
      <c r="AY116" s="160" t="s">
        <v>183</v>
      </c>
    </row>
    <row r="117" spans="2:51" s="14" customFormat="1" ht="12">
      <c r="B117" s="166"/>
      <c r="D117" s="146" t="s">
        <v>197</v>
      </c>
      <c r="E117" s="167" t="s">
        <v>3</v>
      </c>
      <c r="F117" s="168" t="s">
        <v>226</v>
      </c>
      <c r="H117" s="169">
        <v>3</v>
      </c>
      <c r="I117" s="170"/>
      <c r="L117" s="166"/>
      <c r="M117" s="171"/>
      <c r="T117" s="172"/>
      <c r="AT117" s="167" t="s">
        <v>197</v>
      </c>
      <c r="AU117" s="167" t="s">
        <v>80</v>
      </c>
      <c r="AV117" s="14" t="s">
        <v>127</v>
      </c>
      <c r="AW117" s="14" t="s">
        <v>31</v>
      </c>
      <c r="AX117" s="14" t="s">
        <v>76</v>
      </c>
      <c r="AY117" s="167" t="s">
        <v>183</v>
      </c>
    </row>
    <row r="118" spans="2:65" s="1" customFormat="1" ht="16.5" customHeight="1">
      <c r="B118" s="132"/>
      <c r="C118" s="173" t="s">
        <v>227</v>
      </c>
      <c r="D118" s="173" t="s">
        <v>312</v>
      </c>
      <c r="E118" s="174" t="s">
        <v>623</v>
      </c>
      <c r="F118" s="175" t="s">
        <v>624</v>
      </c>
      <c r="G118" s="176" t="s">
        <v>347</v>
      </c>
      <c r="H118" s="177">
        <v>1</v>
      </c>
      <c r="I118" s="178"/>
      <c r="J118" s="179">
        <f>ROUND(I118*H118,2)</f>
        <v>0</v>
      </c>
      <c r="K118" s="175" t="s">
        <v>189</v>
      </c>
      <c r="L118" s="180"/>
      <c r="M118" s="181" t="s">
        <v>3</v>
      </c>
      <c r="N118" s="182" t="s">
        <v>43</v>
      </c>
      <c r="P118" s="142">
        <f>O118*H118</f>
        <v>0</v>
      </c>
      <c r="Q118" s="142">
        <v>0.0026</v>
      </c>
      <c r="R118" s="142">
        <f>Q118*H118</f>
        <v>0.0026</v>
      </c>
      <c r="S118" s="142">
        <v>0</v>
      </c>
      <c r="T118" s="143">
        <f>S118*H118</f>
        <v>0</v>
      </c>
      <c r="AR118" s="144" t="s">
        <v>245</v>
      </c>
      <c r="AT118" s="144" t="s">
        <v>312</v>
      </c>
      <c r="AU118" s="144" t="s">
        <v>80</v>
      </c>
      <c r="AY118" s="18" t="s">
        <v>183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8" t="s">
        <v>76</v>
      </c>
      <c r="BK118" s="145">
        <f>ROUND(I118*H118,2)</f>
        <v>0</v>
      </c>
      <c r="BL118" s="18" t="s">
        <v>127</v>
      </c>
      <c r="BM118" s="144" t="s">
        <v>625</v>
      </c>
    </row>
    <row r="119" spans="2:47" s="1" customFormat="1" ht="12">
      <c r="B119" s="33"/>
      <c r="D119" s="146" t="s">
        <v>191</v>
      </c>
      <c r="F119" s="147" t="s">
        <v>624</v>
      </c>
      <c r="I119" s="148"/>
      <c r="L119" s="33"/>
      <c r="M119" s="149"/>
      <c r="T119" s="54"/>
      <c r="AT119" s="18" t="s">
        <v>191</v>
      </c>
      <c r="AU119" s="18" t="s">
        <v>80</v>
      </c>
    </row>
    <row r="120" spans="2:65" s="1" customFormat="1" ht="16.5" customHeight="1">
      <c r="B120" s="132"/>
      <c r="C120" s="173" t="s">
        <v>235</v>
      </c>
      <c r="D120" s="173" t="s">
        <v>312</v>
      </c>
      <c r="E120" s="174" t="s">
        <v>626</v>
      </c>
      <c r="F120" s="175" t="s">
        <v>627</v>
      </c>
      <c r="G120" s="176" t="s">
        <v>347</v>
      </c>
      <c r="H120" s="177">
        <v>2</v>
      </c>
      <c r="I120" s="178"/>
      <c r="J120" s="179">
        <f>ROUND(I120*H120,2)</f>
        <v>0</v>
      </c>
      <c r="K120" s="175" t="s">
        <v>189</v>
      </c>
      <c r="L120" s="180"/>
      <c r="M120" s="181" t="s">
        <v>3</v>
      </c>
      <c r="N120" s="182" t="s">
        <v>43</v>
      </c>
      <c r="P120" s="142">
        <f>O120*H120</f>
        <v>0</v>
      </c>
      <c r="Q120" s="142">
        <v>0.0013</v>
      </c>
      <c r="R120" s="142">
        <f>Q120*H120</f>
        <v>0.0026</v>
      </c>
      <c r="S120" s="142">
        <v>0</v>
      </c>
      <c r="T120" s="143">
        <f>S120*H120</f>
        <v>0</v>
      </c>
      <c r="AR120" s="144" t="s">
        <v>245</v>
      </c>
      <c r="AT120" s="144" t="s">
        <v>312</v>
      </c>
      <c r="AU120" s="144" t="s">
        <v>80</v>
      </c>
      <c r="AY120" s="18" t="s">
        <v>183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76</v>
      </c>
      <c r="BK120" s="145">
        <f>ROUND(I120*H120,2)</f>
        <v>0</v>
      </c>
      <c r="BL120" s="18" t="s">
        <v>127</v>
      </c>
      <c r="BM120" s="144" t="s">
        <v>628</v>
      </c>
    </row>
    <row r="121" spans="2:47" s="1" customFormat="1" ht="12">
      <c r="B121" s="33"/>
      <c r="D121" s="146" t="s">
        <v>191</v>
      </c>
      <c r="F121" s="147" t="s">
        <v>627</v>
      </c>
      <c r="I121" s="148"/>
      <c r="L121" s="33"/>
      <c r="M121" s="149"/>
      <c r="T121" s="54"/>
      <c r="AT121" s="18" t="s">
        <v>191</v>
      </c>
      <c r="AU121" s="18" t="s">
        <v>80</v>
      </c>
    </row>
    <row r="122" spans="2:65" s="1" customFormat="1" ht="16.5" customHeight="1">
      <c r="B122" s="132"/>
      <c r="C122" s="133" t="s">
        <v>245</v>
      </c>
      <c r="D122" s="133" t="s">
        <v>185</v>
      </c>
      <c r="E122" s="134" t="s">
        <v>629</v>
      </c>
      <c r="F122" s="135" t="s">
        <v>630</v>
      </c>
      <c r="G122" s="136" t="s">
        <v>347</v>
      </c>
      <c r="H122" s="137">
        <v>6</v>
      </c>
      <c r="I122" s="138"/>
      <c r="J122" s="139">
        <f>ROUND(I122*H122,2)</f>
        <v>0</v>
      </c>
      <c r="K122" s="135" t="s">
        <v>189</v>
      </c>
      <c r="L122" s="33"/>
      <c r="M122" s="140" t="s">
        <v>3</v>
      </c>
      <c r="N122" s="141" t="s">
        <v>43</v>
      </c>
      <c r="P122" s="142">
        <f>O122*H122</f>
        <v>0</v>
      </c>
      <c r="Q122" s="142">
        <v>0.00105</v>
      </c>
      <c r="R122" s="142">
        <f>Q122*H122</f>
        <v>0.0063</v>
      </c>
      <c r="S122" s="142">
        <v>0</v>
      </c>
      <c r="T122" s="143">
        <f>S122*H122</f>
        <v>0</v>
      </c>
      <c r="AR122" s="144" t="s">
        <v>127</v>
      </c>
      <c r="AT122" s="144" t="s">
        <v>185</v>
      </c>
      <c r="AU122" s="144" t="s">
        <v>80</v>
      </c>
      <c r="AY122" s="18" t="s">
        <v>183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76</v>
      </c>
      <c r="BK122" s="145">
        <f>ROUND(I122*H122,2)</f>
        <v>0</v>
      </c>
      <c r="BL122" s="18" t="s">
        <v>127</v>
      </c>
      <c r="BM122" s="144" t="s">
        <v>631</v>
      </c>
    </row>
    <row r="123" spans="2:47" s="1" customFormat="1" ht="12">
      <c r="B123" s="33"/>
      <c r="D123" s="146" t="s">
        <v>191</v>
      </c>
      <c r="F123" s="147" t="s">
        <v>632</v>
      </c>
      <c r="I123" s="148"/>
      <c r="L123" s="33"/>
      <c r="M123" s="149"/>
      <c r="T123" s="54"/>
      <c r="AT123" s="18" t="s">
        <v>191</v>
      </c>
      <c r="AU123" s="18" t="s">
        <v>80</v>
      </c>
    </row>
    <row r="124" spans="2:47" s="1" customFormat="1" ht="12">
      <c r="B124" s="33"/>
      <c r="D124" s="150" t="s">
        <v>193</v>
      </c>
      <c r="F124" s="151" t="s">
        <v>633</v>
      </c>
      <c r="I124" s="148"/>
      <c r="L124" s="33"/>
      <c r="M124" s="149"/>
      <c r="T124" s="54"/>
      <c r="AT124" s="18" t="s">
        <v>193</v>
      </c>
      <c r="AU124" s="18" t="s">
        <v>80</v>
      </c>
    </row>
    <row r="125" spans="2:51" s="12" customFormat="1" ht="12">
      <c r="B125" s="153"/>
      <c r="D125" s="146" t="s">
        <v>197</v>
      </c>
      <c r="E125" s="154" t="s">
        <v>3</v>
      </c>
      <c r="F125" s="155" t="s">
        <v>634</v>
      </c>
      <c r="H125" s="154" t="s">
        <v>3</v>
      </c>
      <c r="I125" s="156"/>
      <c r="L125" s="153"/>
      <c r="M125" s="157"/>
      <c r="T125" s="158"/>
      <c r="AT125" s="154" t="s">
        <v>197</v>
      </c>
      <c r="AU125" s="154" t="s">
        <v>80</v>
      </c>
      <c r="AV125" s="12" t="s">
        <v>76</v>
      </c>
      <c r="AW125" s="12" t="s">
        <v>31</v>
      </c>
      <c r="AX125" s="12" t="s">
        <v>72</v>
      </c>
      <c r="AY125" s="154" t="s">
        <v>183</v>
      </c>
    </row>
    <row r="126" spans="2:51" s="13" customFormat="1" ht="12">
      <c r="B126" s="159"/>
      <c r="D126" s="146" t="s">
        <v>197</v>
      </c>
      <c r="E126" s="160" t="s">
        <v>3</v>
      </c>
      <c r="F126" s="161" t="s">
        <v>116</v>
      </c>
      <c r="H126" s="162">
        <v>3</v>
      </c>
      <c r="I126" s="163"/>
      <c r="L126" s="159"/>
      <c r="M126" s="164"/>
      <c r="T126" s="165"/>
      <c r="AT126" s="160" t="s">
        <v>197</v>
      </c>
      <c r="AU126" s="160" t="s">
        <v>80</v>
      </c>
      <c r="AV126" s="13" t="s">
        <v>80</v>
      </c>
      <c r="AW126" s="13" t="s">
        <v>31</v>
      </c>
      <c r="AX126" s="13" t="s">
        <v>72</v>
      </c>
      <c r="AY126" s="160" t="s">
        <v>183</v>
      </c>
    </row>
    <row r="127" spans="2:51" s="12" customFormat="1" ht="12">
      <c r="B127" s="153"/>
      <c r="D127" s="146" t="s">
        <v>197</v>
      </c>
      <c r="E127" s="154" t="s">
        <v>3</v>
      </c>
      <c r="F127" s="155" t="s">
        <v>635</v>
      </c>
      <c r="H127" s="154" t="s">
        <v>3</v>
      </c>
      <c r="I127" s="156"/>
      <c r="L127" s="153"/>
      <c r="M127" s="157"/>
      <c r="T127" s="158"/>
      <c r="AT127" s="154" t="s">
        <v>197</v>
      </c>
      <c r="AU127" s="154" t="s">
        <v>80</v>
      </c>
      <c r="AV127" s="12" t="s">
        <v>76</v>
      </c>
      <c r="AW127" s="12" t="s">
        <v>31</v>
      </c>
      <c r="AX127" s="12" t="s">
        <v>72</v>
      </c>
      <c r="AY127" s="154" t="s">
        <v>183</v>
      </c>
    </row>
    <row r="128" spans="2:51" s="13" customFormat="1" ht="12">
      <c r="B128" s="159"/>
      <c r="D128" s="146" t="s">
        <v>197</v>
      </c>
      <c r="E128" s="160" t="s">
        <v>3</v>
      </c>
      <c r="F128" s="161" t="s">
        <v>116</v>
      </c>
      <c r="H128" s="162">
        <v>3</v>
      </c>
      <c r="I128" s="163"/>
      <c r="L128" s="159"/>
      <c r="M128" s="164"/>
      <c r="T128" s="165"/>
      <c r="AT128" s="160" t="s">
        <v>197</v>
      </c>
      <c r="AU128" s="160" t="s">
        <v>80</v>
      </c>
      <c r="AV128" s="13" t="s">
        <v>80</v>
      </c>
      <c r="AW128" s="13" t="s">
        <v>31</v>
      </c>
      <c r="AX128" s="13" t="s">
        <v>72</v>
      </c>
      <c r="AY128" s="160" t="s">
        <v>183</v>
      </c>
    </row>
    <row r="129" spans="2:51" s="14" customFormat="1" ht="12">
      <c r="B129" s="166"/>
      <c r="D129" s="146" t="s">
        <v>197</v>
      </c>
      <c r="E129" s="167" t="s">
        <v>3</v>
      </c>
      <c r="F129" s="168" t="s">
        <v>226</v>
      </c>
      <c r="H129" s="169">
        <v>6</v>
      </c>
      <c r="I129" s="170"/>
      <c r="L129" s="166"/>
      <c r="M129" s="171"/>
      <c r="T129" s="172"/>
      <c r="AT129" s="167" t="s">
        <v>197</v>
      </c>
      <c r="AU129" s="167" t="s">
        <v>80</v>
      </c>
      <c r="AV129" s="14" t="s">
        <v>127</v>
      </c>
      <c r="AW129" s="14" t="s">
        <v>31</v>
      </c>
      <c r="AX129" s="14" t="s">
        <v>76</v>
      </c>
      <c r="AY129" s="167" t="s">
        <v>183</v>
      </c>
    </row>
    <row r="130" spans="2:65" s="1" customFormat="1" ht="16.5" customHeight="1">
      <c r="B130" s="132"/>
      <c r="C130" s="173" t="s">
        <v>254</v>
      </c>
      <c r="D130" s="173" t="s">
        <v>312</v>
      </c>
      <c r="E130" s="174" t="s">
        <v>636</v>
      </c>
      <c r="F130" s="175" t="s">
        <v>637</v>
      </c>
      <c r="G130" s="176" t="s">
        <v>347</v>
      </c>
      <c r="H130" s="177">
        <v>6</v>
      </c>
      <c r="I130" s="178"/>
      <c r="J130" s="179">
        <f>ROUND(I130*H130,2)</f>
        <v>0</v>
      </c>
      <c r="K130" s="175" t="s">
        <v>3</v>
      </c>
      <c r="L130" s="180"/>
      <c r="M130" s="181" t="s">
        <v>3</v>
      </c>
      <c r="N130" s="182" t="s">
        <v>43</v>
      </c>
      <c r="P130" s="142">
        <f>O130*H130</f>
        <v>0</v>
      </c>
      <c r="Q130" s="142">
        <v>0.0155</v>
      </c>
      <c r="R130" s="142">
        <f>Q130*H130</f>
        <v>0.093</v>
      </c>
      <c r="S130" s="142">
        <v>0</v>
      </c>
      <c r="T130" s="143">
        <f>S130*H130</f>
        <v>0</v>
      </c>
      <c r="AR130" s="144" t="s">
        <v>245</v>
      </c>
      <c r="AT130" s="144" t="s">
        <v>312</v>
      </c>
      <c r="AU130" s="144" t="s">
        <v>80</v>
      </c>
      <c r="AY130" s="18" t="s">
        <v>183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8" t="s">
        <v>76</v>
      </c>
      <c r="BK130" s="145">
        <f>ROUND(I130*H130,2)</f>
        <v>0</v>
      </c>
      <c r="BL130" s="18" t="s">
        <v>127</v>
      </c>
      <c r="BM130" s="144" t="s">
        <v>638</v>
      </c>
    </row>
    <row r="131" spans="2:47" s="1" customFormat="1" ht="12">
      <c r="B131" s="33"/>
      <c r="D131" s="146" t="s">
        <v>191</v>
      </c>
      <c r="F131" s="147" t="s">
        <v>637</v>
      </c>
      <c r="I131" s="148"/>
      <c r="L131" s="33"/>
      <c r="M131" s="149"/>
      <c r="T131" s="54"/>
      <c r="AT131" s="18" t="s">
        <v>191</v>
      </c>
      <c r="AU131" s="18" t="s">
        <v>80</v>
      </c>
    </row>
    <row r="132" spans="2:65" s="1" customFormat="1" ht="16.5" customHeight="1">
      <c r="B132" s="132"/>
      <c r="C132" s="133" t="s">
        <v>262</v>
      </c>
      <c r="D132" s="133" t="s">
        <v>185</v>
      </c>
      <c r="E132" s="134" t="s">
        <v>639</v>
      </c>
      <c r="F132" s="135" t="s">
        <v>640</v>
      </c>
      <c r="G132" s="136" t="s">
        <v>347</v>
      </c>
      <c r="H132" s="137">
        <v>9</v>
      </c>
      <c r="I132" s="138"/>
      <c r="J132" s="139">
        <f>ROUND(I132*H132,2)</f>
        <v>0</v>
      </c>
      <c r="K132" s="135" t="s">
        <v>189</v>
      </c>
      <c r="L132" s="33"/>
      <c r="M132" s="140" t="s">
        <v>3</v>
      </c>
      <c r="N132" s="141" t="s">
        <v>43</v>
      </c>
      <c r="P132" s="142">
        <f>O132*H132</f>
        <v>0</v>
      </c>
      <c r="Q132" s="142">
        <v>0.10941</v>
      </c>
      <c r="R132" s="142">
        <f>Q132*H132</f>
        <v>0.98469</v>
      </c>
      <c r="S132" s="142">
        <v>0</v>
      </c>
      <c r="T132" s="143">
        <f>S132*H132</f>
        <v>0</v>
      </c>
      <c r="AR132" s="144" t="s">
        <v>127</v>
      </c>
      <c r="AT132" s="144" t="s">
        <v>185</v>
      </c>
      <c r="AU132" s="144" t="s">
        <v>80</v>
      </c>
      <c r="AY132" s="18" t="s">
        <v>183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76</v>
      </c>
      <c r="BK132" s="145">
        <f>ROUND(I132*H132,2)</f>
        <v>0</v>
      </c>
      <c r="BL132" s="18" t="s">
        <v>127</v>
      </c>
      <c r="BM132" s="144" t="s">
        <v>641</v>
      </c>
    </row>
    <row r="133" spans="2:47" s="1" customFormat="1" ht="12">
      <c r="B133" s="33"/>
      <c r="D133" s="146" t="s">
        <v>191</v>
      </c>
      <c r="F133" s="147" t="s">
        <v>642</v>
      </c>
      <c r="I133" s="148"/>
      <c r="L133" s="33"/>
      <c r="M133" s="149"/>
      <c r="T133" s="54"/>
      <c r="AT133" s="18" t="s">
        <v>191</v>
      </c>
      <c r="AU133" s="18" t="s">
        <v>80</v>
      </c>
    </row>
    <row r="134" spans="2:47" s="1" customFormat="1" ht="12">
      <c r="B134" s="33"/>
      <c r="D134" s="150" t="s">
        <v>193</v>
      </c>
      <c r="F134" s="151" t="s">
        <v>643</v>
      </c>
      <c r="I134" s="148"/>
      <c r="L134" s="33"/>
      <c r="M134" s="149"/>
      <c r="T134" s="54"/>
      <c r="AT134" s="18" t="s">
        <v>193</v>
      </c>
      <c r="AU134" s="18" t="s">
        <v>80</v>
      </c>
    </row>
    <row r="135" spans="2:65" s="1" customFormat="1" ht="16.5" customHeight="1">
      <c r="B135" s="132"/>
      <c r="C135" s="173" t="s">
        <v>270</v>
      </c>
      <c r="D135" s="173" t="s">
        <v>312</v>
      </c>
      <c r="E135" s="174" t="s">
        <v>644</v>
      </c>
      <c r="F135" s="175" t="s">
        <v>645</v>
      </c>
      <c r="G135" s="176" t="s">
        <v>347</v>
      </c>
      <c r="H135" s="177">
        <v>9</v>
      </c>
      <c r="I135" s="178"/>
      <c r="J135" s="179">
        <f>ROUND(I135*H135,2)</f>
        <v>0</v>
      </c>
      <c r="K135" s="175" t="s">
        <v>189</v>
      </c>
      <c r="L135" s="180"/>
      <c r="M135" s="181" t="s">
        <v>3</v>
      </c>
      <c r="N135" s="182" t="s">
        <v>43</v>
      </c>
      <c r="P135" s="142">
        <f>O135*H135</f>
        <v>0</v>
      </c>
      <c r="Q135" s="142">
        <v>0.0061</v>
      </c>
      <c r="R135" s="142">
        <f>Q135*H135</f>
        <v>0.054900000000000004</v>
      </c>
      <c r="S135" s="142">
        <v>0</v>
      </c>
      <c r="T135" s="143">
        <f>S135*H135</f>
        <v>0</v>
      </c>
      <c r="AR135" s="144" t="s">
        <v>245</v>
      </c>
      <c r="AT135" s="144" t="s">
        <v>312</v>
      </c>
      <c r="AU135" s="144" t="s">
        <v>80</v>
      </c>
      <c r="AY135" s="18" t="s">
        <v>183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76</v>
      </c>
      <c r="BK135" s="145">
        <f>ROUND(I135*H135,2)</f>
        <v>0</v>
      </c>
      <c r="BL135" s="18" t="s">
        <v>127</v>
      </c>
      <c r="BM135" s="144" t="s">
        <v>646</v>
      </c>
    </row>
    <row r="136" spans="2:47" s="1" customFormat="1" ht="12">
      <c r="B136" s="33"/>
      <c r="D136" s="146" t="s">
        <v>191</v>
      </c>
      <c r="F136" s="147" t="s">
        <v>645</v>
      </c>
      <c r="I136" s="148"/>
      <c r="L136" s="33"/>
      <c r="M136" s="149"/>
      <c r="T136" s="54"/>
      <c r="AT136" s="18" t="s">
        <v>191</v>
      </c>
      <c r="AU136" s="18" t="s">
        <v>80</v>
      </c>
    </row>
    <row r="137" spans="2:65" s="1" customFormat="1" ht="16.5" customHeight="1">
      <c r="B137" s="132"/>
      <c r="C137" s="173" t="s">
        <v>279</v>
      </c>
      <c r="D137" s="173" t="s">
        <v>312</v>
      </c>
      <c r="E137" s="174" t="s">
        <v>647</v>
      </c>
      <c r="F137" s="175" t="s">
        <v>648</v>
      </c>
      <c r="G137" s="176" t="s">
        <v>347</v>
      </c>
      <c r="H137" s="177">
        <v>9</v>
      </c>
      <c r="I137" s="178"/>
      <c r="J137" s="179">
        <f>ROUND(I137*H137,2)</f>
        <v>0</v>
      </c>
      <c r="K137" s="175" t="s">
        <v>189</v>
      </c>
      <c r="L137" s="180"/>
      <c r="M137" s="181" t="s">
        <v>3</v>
      </c>
      <c r="N137" s="182" t="s">
        <v>43</v>
      </c>
      <c r="P137" s="142">
        <f>O137*H137</f>
        <v>0</v>
      </c>
      <c r="Q137" s="142">
        <v>0.00035</v>
      </c>
      <c r="R137" s="142">
        <f>Q137*H137</f>
        <v>0.00315</v>
      </c>
      <c r="S137" s="142">
        <v>0</v>
      </c>
      <c r="T137" s="143">
        <f>S137*H137</f>
        <v>0</v>
      </c>
      <c r="AR137" s="144" t="s">
        <v>245</v>
      </c>
      <c r="AT137" s="144" t="s">
        <v>312</v>
      </c>
      <c r="AU137" s="144" t="s">
        <v>80</v>
      </c>
      <c r="AY137" s="18" t="s">
        <v>183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8" t="s">
        <v>76</v>
      </c>
      <c r="BK137" s="145">
        <f>ROUND(I137*H137,2)</f>
        <v>0</v>
      </c>
      <c r="BL137" s="18" t="s">
        <v>127</v>
      </c>
      <c r="BM137" s="144" t="s">
        <v>649</v>
      </c>
    </row>
    <row r="138" spans="2:47" s="1" customFormat="1" ht="12">
      <c r="B138" s="33"/>
      <c r="D138" s="146" t="s">
        <v>191</v>
      </c>
      <c r="F138" s="147" t="s">
        <v>648</v>
      </c>
      <c r="I138" s="148"/>
      <c r="L138" s="33"/>
      <c r="M138" s="149"/>
      <c r="T138" s="54"/>
      <c r="AT138" s="18" t="s">
        <v>191</v>
      </c>
      <c r="AU138" s="18" t="s">
        <v>80</v>
      </c>
    </row>
    <row r="139" spans="2:65" s="1" customFormat="1" ht="16.5" customHeight="1">
      <c r="B139" s="132"/>
      <c r="C139" s="173" t="s">
        <v>285</v>
      </c>
      <c r="D139" s="173" t="s">
        <v>312</v>
      </c>
      <c r="E139" s="174" t="s">
        <v>650</v>
      </c>
      <c r="F139" s="175" t="s">
        <v>651</v>
      </c>
      <c r="G139" s="176" t="s">
        <v>347</v>
      </c>
      <c r="H139" s="177">
        <v>9</v>
      </c>
      <c r="I139" s="178"/>
      <c r="J139" s="179">
        <f>ROUND(I139*H139,2)</f>
        <v>0</v>
      </c>
      <c r="K139" s="175" t="s">
        <v>189</v>
      </c>
      <c r="L139" s="180"/>
      <c r="M139" s="181" t="s">
        <v>3</v>
      </c>
      <c r="N139" s="182" t="s">
        <v>43</v>
      </c>
      <c r="P139" s="142">
        <f>O139*H139</f>
        <v>0</v>
      </c>
      <c r="Q139" s="142">
        <v>0.0001</v>
      </c>
      <c r="R139" s="142">
        <f>Q139*H139</f>
        <v>0.0009000000000000001</v>
      </c>
      <c r="S139" s="142">
        <v>0</v>
      </c>
      <c r="T139" s="143">
        <f>S139*H139</f>
        <v>0</v>
      </c>
      <c r="AR139" s="144" t="s">
        <v>245</v>
      </c>
      <c r="AT139" s="144" t="s">
        <v>312</v>
      </c>
      <c r="AU139" s="144" t="s">
        <v>80</v>
      </c>
      <c r="AY139" s="18" t="s">
        <v>183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76</v>
      </c>
      <c r="BK139" s="145">
        <f>ROUND(I139*H139,2)</f>
        <v>0</v>
      </c>
      <c r="BL139" s="18" t="s">
        <v>127</v>
      </c>
      <c r="BM139" s="144" t="s">
        <v>652</v>
      </c>
    </row>
    <row r="140" spans="2:47" s="1" customFormat="1" ht="12">
      <c r="B140" s="33"/>
      <c r="D140" s="146" t="s">
        <v>191</v>
      </c>
      <c r="F140" s="147" t="s">
        <v>651</v>
      </c>
      <c r="I140" s="148"/>
      <c r="L140" s="33"/>
      <c r="M140" s="149"/>
      <c r="T140" s="54"/>
      <c r="AT140" s="18" t="s">
        <v>191</v>
      </c>
      <c r="AU140" s="18" t="s">
        <v>80</v>
      </c>
    </row>
    <row r="141" spans="2:65" s="1" customFormat="1" ht="16.5" customHeight="1">
      <c r="B141" s="132"/>
      <c r="C141" s="133" t="s">
        <v>292</v>
      </c>
      <c r="D141" s="133" t="s">
        <v>185</v>
      </c>
      <c r="E141" s="134" t="s">
        <v>653</v>
      </c>
      <c r="F141" s="135" t="s">
        <v>654</v>
      </c>
      <c r="G141" s="136" t="s">
        <v>188</v>
      </c>
      <c r="H141" s="137">
        <v>22.58</v>
      </c>
      <c r="I141" s="138"/>
      <c r="J141" s="139">
        <f>ROUND(I141*H141,2)</f>
        <v>0</v>
      </c>
      <c r="K141" s="135" t="s">
        <v>189</v>
      </c>
      <c r="L141" s="33"/>
      <c r="M141" s="140" t="s">
        <v>3</v>
      </c>
      <c r="N141" s="141" t="s">
        <v>43</v>
      </c>
      <c r="P141" s="142">
        <f>O141*H141</f>
        <v>0</v>
      </c>
      <c r="Q141" s="142">
        <v>0.0026</v>
      </c>
      <c r="R141" s="142">
        <f>Q141*H141</f>
        <v>0.058707999999999996</v>
      </c>
      <c r="S141" s="142">
        <v>0</v>
      </c>
      <c r="T141" s="143">
        <f>S141*H141</f>
        <v>0</v>
      </c>
      <c r="AR141" s="144" t="s">
        <v>127</v>
      </c>
      <c r="AT141" s="144" t="s">
        <v>185</v>
      </c>
      <c r="AU141" s="144" t="s">
        <v>80</v>
      </c>
      <c r="AY141" s="18" t="s">
        <v>183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76</v>
      </c>
      <c r="BK141" s="145">
        <f>ROUND(I141*H141,2)</f>
        <v>0</v>
      </c>
      <c r="BL141" s="18" t="s">
        <v>127</v>
      </c>
      <c r="BM141" s="144" t="s">
        <v>655</v>
      </c>
    </row>
    <row r="142" spans="2:47" s="1" customFormat="1" ht="12">
      <c r="B142" s="33"/>
      <c r="D142" s="146" t="s">
        <v>191</v>
      </c>
      <c r="F142" s="147" t="s">
        <v>656</v>
      </c>
      <c r="I142" s="148"/>
      <c r="L142" s="33"/>
      <c r="M142" s="149"/>
      <c r="T142" s="54"/>
      <c r="AT142" s="18" t="s">
        <v>191</v>
      </c>
      <c r="AU142" s="18" t="s">
        <v>80</v>
      </c>
    </row>
    <row r="143" spans="2:47" s="1" customFormat="1" ht="12">
      <c r="B143" s="33"/>
      <c r="D143" s="150" t="s">
        <v>193</v>
      </c>
      <c r="F143" s="151" t="s">
        <v>657</v>
      </c>
      <c r="I143" s="148"/>
      <c r="L143" s="33"/>
      <c r="M143" s="149"/>
      <c r="T143" s="54"/>
      <c r="AT143" s="18" t="s">
        <v>193</v>
      </c>
      <c r="AU143" s="18" t="s">
        <v>80</v>
      </c>
    </row>
    <row r="144" spans="2:51" s="12" customFormat="1" ht="12">
      <c r="B144" s="153"/>
      <c r="D144" s="146" t="s">
        <v>197</v>
      </c>
      <c r="E144" s="154" t="s">
        <v>3</v>
      </c>
      <c r="F144" s="155" t="s">
        <v>658</v>
      </c>
      <c r="H144" s="154" t="s">
        <v>3</v>
      </c>
      <c r="I144" s="156"/>
      <c r="L144" s="153"/>
      <c r="M144" s="157"/>
      <c r="T144" s="158"/>
      <c r="AT144" s="154" t="s">
        <v>197</v>
      </c>
      <c r="AU144" s="154" t="s">
        <v>80</v>
      </c>
      <c r="AV144" s="12" t="s">
        <v>76</v>
      </c>
      <c r="AW144" s="12" t="s">
        <v>31</v>
      </c>
      <c r="AX144" s="12" t="s">
        <v>72</v>
      </c>
      <c r="AY144" s="154" t="s">
        <v>183</v>
      </c>
    </row>
    <row r="145" spans="2:51" s="13" customFormat="1" ht="12">
      <c r="B145" s="159"/>
      <c r="D145" s="146" t="s">
        <v>197</v>
      </c>
      <c r="E145" s="160" t="s">
        <v>3</v>
      </c>
      <c r="F145" s="161" t="s">
        <v>659</v>
      </c>
      <c r="H145" s="162">
        <v>22.58</v>
      </c>
      <c r="I145" s="163"/>
      <c r="L145" s="159"/>
      <c r="M145" s="164"/>
      <c r="T145" s="165"/>
      <c r="AT145" s="160" t="s">
        <v>197</v>
      </c>
      <c r="AU145" s="160" t="s">
        <v>80</v>
      </c>
      <c r="AV145" s="13" t="s">
        <v>80</v>
      </c>
      <c r="AW145" s="13" t="s">
        <v>31</v>
      </c>
      <c r="AX145" s="13" t="s">
        <v>76</v>
      </c>
      <c r="AY145" s="160" t="s">
        <v>183</v>
      </c>
    </row>
    <row r="146" spans="2:65" s="1" customFormat="1" ht="16.5" customHeight="1">
      <c r="B146" s="132"/>
      <c r="C146" s="133" t="s">
        <v>9</v>
      </c>
      <c r="D146" s="133" t="s">
        <v>185</v>
      </c>
      <c r="E146" s="134" t="s">
        <v>660</v>
      </c>
      <c r="F146" s="135" t="s">
        <v>661</v>
      </c>
      <c r="G146" s="136" t="s">
        <v>188</v>
      </c>
      <c r="H146" s="137">
        <v>22.58</v>
      </c>
      <c r="I146" s="138"/>
      <c r="J146" s="139">
        <f>ROUND(I146*H146,2)</f>
        <v>0</v>
      </c>
      <c r="K146" s="135" t="s">
        <v>189</v>
      </c>
      <c r="L146" s="33"/>
      <c r="M146" s="140" t="s">
        <v>3</v>
      </c>
      <c r="N146" s="141" t="s">
        <v>43</v>
      </c>
      <c r="P146" s="142">
        <f>O146*H146</f>
        <v>0</v>
      </c>
      <c r="Q146" s="142">
        <v>1E-05</v>
      </c>
      <c r="R146" s="142">
        <f>Q146*H146</f>
        <v>0.0002258</v>
      </c>
      <c r="S146" s="142">
        <v>0</v>
      </c>
      <c r="T146" s="143">
        <f>S146*H146</f>
        <v>0</v>
      </c>
      <c r="AR146" s="144" t="s">
        <v>127</v>
      </c>
      <c r="AT146" s="144" t="s">
        <v>185</v>
      </c>
      <c r="AU146" s="144" t="s">
        <v>80</v>
      </c>
      <c r="AY146" s="18" t="s">
        <v>183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76</v>
      </c>
      <c r="BK146" s="145">
        <f>ROUND(I146*H146,2)</f>
        <v>0</v>
      </c>
      <c r="BL146" s="18" t="s">
        <v>127</v>
      </c>
      <c r="BM146" s="144" t="s">
        <v>662</v>
      </c>
    </row>
    <row r="147" spans="2:47" s="1" customFormat="1" ht="12">
      <c r="B147" s="33"/>
      <c r="D147" s="146" t="s">
        <v>191</v>
      </c>
      <c r="F147" s="147" t="s">
        <v>663</v>
      </c>
      <c r="I147" s="148"/>
      <c r="L147" s="33"/>
      <c r="M147" s="149"/>
      <c r="T147" s="54"/>
      <c r="AT147" s="18" t="s">
        <v>191</v>
      </c>
      <c r="AU147" s="18" t="s">
        <v>80</v>
      </c>
    </row>
    <row r="148" spans="2:47" s="1" customFormat="1" ht="12">
      <c r="B148" s="33"/>
      <c r="D148" s="150" t="s">
        <v>193</v>
      </c>
      <c r="F148" s="151" t="s">
        <v>664</v>
      </c>
      <c r="I148" s="148"/>
      <c r="L148" s="33"/>
      <c r="M148" s="149"/>
      <c r="T148" s="54"/>
      <c r="AT148" s="18" t="s">
        <v>193</v>
      </c>
      <c r="AU148" s="18" t="s">
        <v>80</v>
      </c>
    </row>
    <row r="149" spans="2:63" s="11" customFormat="1" ht="22.9" customHeight="1">
      <c r="B149" s="120"/>
      <c r="D149" s="121" t="s">
        <v>71</v>
      </c>
      <c r="E149" s="130" t="s">
        <v>560</v>
      </c>
      <c r="F149" s="130" t="s">
        <v>561</v>
      </c>
      <c r="I149" s="123"/>
      <c r="J149" s="131">
        <f>BK149</f>
        <v>0</v>
      </c>
      <c r="L149" s="120"/>
      <c r="M149" s="125"/>
      <c r="P149" s="126">
        <f>SUM(P150:P152)</f>
        <v>0</v>
      </c>
      <c r="R149" s="126">
        <f>SUM(R150:R152)</f>
        <v>0</v>
      </c>
      <c r="T149" s="127">
        <f>SUM(T150:T152)</f>
        <v>0</v>
      </c>
      <c r="AR149" s="121" t="s">
        <v>76</v>
      </c>
      <c r="AT149" s="128" t="s">
        <v>71</v>
      </c>
      <c r="AU149" s="128" t="s">
        <v>76</v>
      </c>
      <c r="AY149" s="121" t="s">
        <v>183</v>
      </c>
      <c r="BK149" s="129">
        <f>SUM(BK150:BK152)</f>
        <v>0</v>
      </c>
    </row>
    <row r="150" spans="2:65" s="1" customFormat="1" ht="16.5" customHeight="1">
      <c r="B150" s="132"/>
      <c r="C150" s="133" t="s">
        <v>305</v>
      </c>
      <c r="D150" s="133" t="s">
        <v>185</v>
      </c>
      <c r="E150" s="134" t="s">
        <v>563</v>
      </c>
      <c r="F150" s="135" t="s">
        <v>564</v>
      </c>
      <c r="G150" s="136" t="s">
        <v>295</v>
      </c>
      <c r="H150" s="137">
        <v>1.209</v>
      </c>
      <c r="I150" s="138"/>
      <c r="J150" s="139">
        <f>ROUND(I150*H150,2)</f>
        <v>0</v>
      </c>
      <c r="K150" s="135" t="s">
        <v>189</v>
      </c>
      <c r="L150" s="33"/>
      <c r="M150" s="140" t="s">
        <v>3</v>
      </c>
      <c r="N150" s="141" t="s">
        <v>43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127</v>
      </c>
      <c r="AT150" s="144" t="s">
        <v>185</v>
      </c>
      <c r="AU150" s="144" t="s">
        <v>80</v>
      </c>
      <c r="AY150" s="18" t="s">
        <v>183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76</v>
      </c>
      <c r="BK150" s="145">
        <f>ROUND(I150*H150,2)</f>
        <v>0</v>
      </c>
      <c r="BL150" s="18" t="s">
        <v>127</v>
      </c>
      <c r="BM150" s="144" t="s">
        <v>665</v>
      </c>
    </row>
    <row r="151" spans="2:47" s="1" customFormat="1" ht="12">
      <c r="B151" s="33"/>
      <c r="D151" s="146" t="s">
        <v>191</v>
      </c>
      <c r="F151" s="147" t="s">
        <v>566</v>
      </c>
      <c r="I151" s="148"/>
      <c r="L151" s="33"/>
      <c r="M151" s="149"/>
      <c r="T151" s="54"/>
      <c r="AT151" s="18" t="s">
        <v>191</v>
      </c>
      <c r="AU151" s="18" t="s">
        <v>80</v>
      </c>
    </row>
    <row r="152" spans="2:47" s="1" customFormat="1" ht="12">
      <c r="B152" s="33"/>
      <c r="D152" s="150" t="s">
        <v>193</v>
      </c>
      <c r="F152" s="151" t="s">
        <v>567</v>
      </c>
      <c r="I152" s="148"/>
      <c r="L152" s="33"/>
      <c r="M152" s="190"/>
      <c r="N152" s="191"/>
      <c r="O152" s="191"/>
      <c r="P152" s="191"/>
      <c r="Q152" s="191"/>
      <c r="R152" s="191"/>
      <c r="S152" s="191"/>
      <c r="T152" s="192"/>
      <c r="AT152" s="18" t="s">
        <v>193</v>
      </c>
      <c r="AU152" s="18" t="s">
        <v>80</v>
      </c>
    </row>
    <row r="153" spans="2:12" s="1" customFormat="1" ht="6.95" customHeight="1"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33"/>
    </row>
  </sheetData>
  <autoFilter ref="C88:K152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4" r:id="rId1" display="https://podminky.urs.cz/item/CS_URS_2022_02/162751117"/>
    <hyperlink ref="F98" r:id="rId2" display="https://podminky.urs.cz/item/CS_URS_2022_02/162751119"/>
    <hyperlink ref="F102" r:id="rId3" display="https://podminky.urs.cz/item/CS_URS_2022_02/171201231"/>
    <hyperlink ref="F106" r:id="rId4" display="https://podminky.urs.cz/item/CS_URS_2022_02/171251201"/>
    <hyperlink ref="F110" r:id="rId5" display="https://podminky.urs.cz/item/CS_URS_2022_02/914111111"/>
    <hyperlink ref="F124" r:id="rId6" display="https://podminky.urs.cz/item/CS_URS_2022_02/914111121"/>
    <hyperlink ref="F134" r:id="rId7" display="https://podminky.urs.cz/item/CS_URS_2022_02/914511111"/>
    <hyperlink ref="F143" r:id="rId8" display="https://podminky.urs.cz/item/CS_URS_2022_02/915231112"/>
    <hyperlink ref="F148" r:id="rId9" display="https://podminky.urs.cz/item/CS_URS_2022_02/915621111"/>
    <hyperlink ref="F152" r:id="rId10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154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666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ROUND(J92,2)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ROUND((SUM(BE92:BE222)),2)</f>
        <v>0</v>
      </c>
      <c r="I35" s="94">
        <v>0.21</v>
      </c>
      <c r="J35" s="84">
        <f>ROUND(((SUM(BE92:BE222))*I35),2)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ROUND((SUM(BF92:BF222)),2)</f>
        <v>0</v>
      </c>
      <c r="I36" s="94">
        <v>0.15</v>
      </c>
      <c r="J36" s="84">
        <f>ROUND(((SUM(BF92:BF222))*I36),2)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ROUND((SUM(BG92:BG222)),2)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ROUND((SUM(BH92:BH222)),2)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ROUND((SUM(BI92:BI222)),2)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154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301-1 -  Odvodnění komunikací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J92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J93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J94</f>
        <v>0</v>
      </c>
      <c r="L65" s="108"/>
    </row>
    <row r="66" spans="2:12" s="9" customFormat="1" ht="19.9" customHeight="1">
      <c r="B66" s="108"/>
      <c r="D66" s="109" t="s">
        <v>667</v>
      </c>
      <c r="E66" s="110"/>
      <c r="F66" s="110"/>
      <c r="G66" s="110"/>
      <c r="H66" s="110"/>
      <c r="I66" s="110"/>
      <c r="J66" s="111">
        <f>J137</f>
        <v>0</v>
      </c>
      <c r="L66" s="108"/>
    </row>
    <row r="67" spans="2:12" s="9" customFormat="1" ht="19.9" customHeight="1">
      <c r="B67" s="108"/>
      <c r="D67" s="109" t="s">
        <v>164</v>
      </c>
      <c r="E67" s="110"/>
      <c r="F67" s="110"/>
      <c r="G67" s="110"/>
      <c r="H67" s="110"/>
      <c r="I67" s="110"/>
      <c r="J67" s="111">
        <f>J142</f>
        <v>0</v>
      </c>
      <c r="L67" s="108"/>
    </row>
    <row r="68" spans="2:12" s="9" customFormat="1" ht="19.9" customHeight="1">
      <c r="B68" s="108"/>
      <c r="D68" s="109" t="s">
        <v>668</v>
      </c>
      <c r="E68" s="110"/>
      <c r="F68" s="110"/>
      <c r="G68" s="110"/>
      <c r="H68" s="110"/>
      <c r="I68" s="110"/>
      <c r="J68" s="111">
        <f>J164</f>
        <v>0</v>
      </c>
      <c r="L68" s="108"/>
    </row>
    <row r="69" spans="2:12" s="9" customFormat="1" ht="19.9" customHeight="1">
      <c r="B69" s="108"/>
      <c r="D69" s="109" t="s">
        <v>166</v>
      </c>
      <c r="E69" s="110"/>
      <c r="F69" s="110"/>
      <c r="G69" s="110"/>
      <c r="H69" s="110"/>
      <c r="I69" s="110"/>
      <c r="J69" s="111">
        <f>J198</f>
        <v>0</v>
      </c>
      <c r="L69" s="108"/>
    </row>
    <row r="70" spans="2:12" s="9" customFormat="1" ht="19.9" customHeight="1">
      <c r="B70" s="108"/>
      <c r="D70" s="109" t="s">
        <v>167</v>
      </c>
      <c r="E70" s="110"/>
      <c r="F70" s="110"/>
      <c r="G70" s="110"/>
      <c r="H70" s="110"/>
      <c r="I70" s="110"/>
      <c r="J70" s="111">
        <f>J219</f>
        <v>0</v>
      </c>
      <c r="L70" s="108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2" t="s">
        <v>168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17</v>
      </c>
      <c r="L79" s="33"/>
    </row>
    <row r="80" spans="2:12" s="1" customFormat="1" ht="16.5" customHeight="1">
      <c r="B80" s="33"/>
      <c r="E80" s="318" t="str">
        <f>E7</f>
        <v>Vybudování a rekonstrukce chodníku v ul. Žižkova, Česká Kamenice</v>
      </c>
      <c r="F80" s="319"/>
      <c r="G80" s="319"/>
      <c r="H80" s="319"/>
      <c r="L80" s="33"/>
    </row>
    <row r="81" spans="2:12" ht="12" customHeight="1">
      <c r="B81" s="21"/>
      <c r="C81" s="28" t="s">
        <v>153</v>
      </c>
      <c r="L81" s="21"/>
    </row>
    <row r="82" spans="2:12" s="1" customFormat="1" ht="16.5" customHeight="1">
      <c r="B82" s="33"/>
      <c r="E82" s="318" t="s">
        <v>154</v>
      </c>
      <c r="F82" s="317"/>
      <c r="G82" s="317"/>
      <c r="H82" s="317"/>
      <c r="L82" s="33"/>
    </row>
    <row r="83" spans="2:12" s="1" customFormat="1" ht="12" customHeight="1">
      <c r="B83" s="33"/>
      <c r="C83" s="28" t="s">
        <v>155</v>
      </c>
      <c r="L83" s="33"/>
    </row>
    <row r="84" spans="2:12" s="1" customFormat="1" ht="16.5" customHeight="1">
      <c r="B84" s="33"/>
      <c r="E84" s="286" t="str">
        <f>E11</f>
        <v>SO 301-1 -  Odvodnění komunikací</v>
      </c>
      <c r="F84" s="317"/>
      <c r="G84" s="317"/>
      <c r="H84" s="317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F14</f>
        <v xml:space="preserve"> </v>
      </c>
      <c r="I86" s="28" t="s">
        <v>23</v>
      </c>
      <c r="J86" s="50" t="str">
        <f>IF(J14="","",J14)</f>
        <v>7. 10. 2022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8" t="s">
        <v>25</v>
      </c>
      <c r="F88" s="26" t="str">
        <f>E17</f>
        <v xml:space="preserve"> </v>
      </c>
      <c r="I88" s="28" t="s">
        <v>30</v>
      </c>
      <c r="J88" s="31" t="str">
        <f>E23</f>
        <v xml:space="preserve"> </v>
      </c>
      <c r="L88" s="33"/>
    </row>
    <row r="89" spans="2:12" s="1" customFormat="1" ht="25.7" customHeight="1">
      <c r="B89" s="33"/>
      <c r="C89" s="28" t="s">
        <v>28</v>
      </c>
      <c r="F89" s="26" t="str">
        <f>IF(E20="","",E20)</f>
        <v>Vyplň údaj</v>
      </c>
      <c r="I89" s="28" t="s">
        <v>32</v>
      </c>
      <c r="J89" s="31" t="str">
        <f>E26</f>
        <v>Ing. Kateřina Tumpachová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169</v>
      </c>
      <c r="D91" s="114" t="s">
        <v>57</v>
      </c>
      <c r="E91" s="114" t="s">
        <v>53</v>
      </c>
      <c r="F91" s="114" t="s">
        <v>54</v>
      </c>
      <c r="G91" s="114" t="s">
        <v>170</v>
      </c>
      <c r="H91" s="114" t="s">
        <v>171</v>
      </c>
      <c r="I91" s="114" t="s">
        <v>172</v>
      </c>
      <c r="J91" s="114" t="s">
        <v>159</v>
      </c>
      <c r="K91" s="115" t="s">
        <v>173</v>
      </c>
      <c r="L91" s="112"/>
      <c r="M91" s="57" t="s">
        <v>3</v>
      </c>
      <c r="N91" s="58" t="s">
        <v>42</v>
      </c>
      <c r="O91" s="58" t="s">
        <v>174</v>
      </c>
      <c r="P91" s="58" t="s">
        <v>175</v>
      </c>
      <c r="Q91" s="58" t="s">
        <v>176</v>
      </c>
      <c r="R91" s="58" t="s">
        <v>177</v>
      </c>
      <c r="S91" s="58" t="s">
        <v>178</v>
      </c>
      <c r="T91" s="59" t="s">
        <v>179</v>
      </c>
    </row>
    <row r="92" spans="2:63" s="1" customFormat="1" ht="22.9" customHeight="1">
      <c r="B92" s="33"/>
      <c r="C92" s="62" t="s">
        <v>180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21.249068</v>
      </c>
      <c r="S92" s="51"/>
      <c r="T92" s="118">
        <f>T93</f>
        <v>2.9</v>
      </c>
      <c r="AT92" s="18" t="s">
        <v>71</v>
      </c>
      <c r="AU92" s="18" t="s">
        <v>160</v>
      </c>
      <c r="BK92" s="119">
        <f>BK93</f>
        <v>0</v>
      </c>
    </row>
    <row r="93" spans="2:63" s="11" customFormat="1" ht="25.9" customHeight="1">
      <c r="B93" s="120"/>
      <c r="D93" s="121" t="s">
        <v>71</v>
      </c>
      <c r="E93" s="122" t="s">
        <v>181</v>
      </c>
      <c r="F93" s="122" t="s">
        <v>182</v>
      </c>
      <c r="I93" s="123"/>
      <c r="J93" s="124">
        <f>BK93</f>
        <v>0</v>
      </c>
      <c r="L93" s="120"/>
      <c r="M93" s="125"/>
      <c r="P93" s="126">
        <f>P94+P137+P142+P164+P198+P219</f>
        <v>0</v>
      </c>
      <c r="R93" s="126">
        <f>R94+R137+R142+R164+R198+R219</f>
        <v>21.249068</v>
      </c>
      <c r="T93" s="127">
        <f>T94+T137+T142+T164+T198+T219</f>
        <v>2.9</v>
      </c>
      <c r="AR93" s="121" t="s">
        <v>76</v>
      </c>
      <c r="AT93" s="128" t="s">
        <v>71</v>
      </c>
      <c r="AU93" s="128" t="s">
        <v>72</v>
      </c>
      <c r="AY93" s="121" t="s">
        <v>183</v>
      </c>
      <c r="BK93" s="129">
        <f>BK94+BK137+BK142+BK164+BK198+BK219</f>
        <v>0</v>
      </c>
    </row>
    <row r="94" spans="2:63" s="11" customFormat="1" ht="22.9" customHeight="1">
      <c r="B94" s="120"/>
      <c r="D94" s="121" t="s">
        <v>71</v>
      </c>
      <c r="E94" s="130" t="s">
        <v>76</v>
      </c>
      <c r="F94" s="130" t="s">
        <v>184</v>
      </c>
      <c r="I94" s="123"/>
      <c r="J94" s="131">
        <f>BK94</f>
        <v>0</v>
      </c>
      <c r="L94" s="120"/>
      <c r="M94" s="125"/>
      <c r="P94" s="126">
        <f>SUM(P95:P136)</f>
        <v>0</v>
      </c>
      <c r="R94" s="126">
        <f>SUM(R95:R136)</f>
        <v>8.3052</v>
      </c>
      <c r="T94" s="127">
        <f>SUM(T95:T136)</f>
        <v>2.5</v>
      </c>
      <c r="AR94" s="121" t="s">
        <v>76</v>
      </c>
      <c r="AT94" s="128" t="s">
        <v>71</v>
      </c>
      <c r="AU94" s="128" t="s">
        <v>76</v>
      </c>
      <c r="AY94" s="121" t="s">
        <v>183</v>
      </c>
      <c r="BK94" s="129">
        <f>SUM(BK95:BK136)</f>
        <v>0</v>
      </c>
    </row>
    <row r="95" spans="2:65" s="1" customFormat="1" ht="21.75" customHeight="1">
      <c r="B95" s="132"/>
      <c r="C95" s="133" t="s">
        <v>76</v>
      </c>
      <c r="D95" s="133" t="s">
        <v>185</v>
      </c>
      <c r="E95" s="134" t="s">
        <v>669</v>
      </c>
      <c r="F95" s="135" t="s">
        <v>670</v>
      </c>
      <c r="G95" s="136" t="s">
        <v>273</v>
      </c>
      <c r="H95" s="137">
        <v>9</v>
      </c>
      <c r="I95" s="138"/>
      <c r="J95" s="139">
        <f>ROUND(I95*H95,2)</f>
        <v>0</v>
      </c>
      <c r="K95" s="135" t="s">
        <v>189</v>
      </c>
      <c r="L95" s="33"/>
      <c r="M95" s="140" t="s">
        <v>3</v>
      </c>
      <c r="N95" s="141" t="s">
        <v>43</v>
      </c>
      <c r="P95" s="142">
        <f>O95*H95</f>
        <v>0</v>
      </c>
      <c r="Q95" s="142">
        <v>0</v>
      </c>
      <c r="R95" s="142">
        <f>Q95*H95</f>
        <v>0</v>
      </c>
      <c r="S95" s="142">
        <v>0</v>
      </c>
      <c r="T95" s="143">
        <f>S95*H95</f>
        <v>0</v>
      </c>
      <c r="AR95" s="144" t="s">
        <v>127</v>
      </c>
      <c r="AT95" s="144" t="s">
        <v>185</v>
      </c>
      <c r="AU95" s="144" t="s">
        <v>80</v>
      </c>
      <c r="AY95" s="18" t="s">
        <v>183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18" t="s">
        <v>76</v>
      </c>
      <c r="BK95" s="145">
        <f>ROUND(I95*H95,2)</f>
        <v>0</v>
      </c>
      <c r="BL95" s="18" t="s">
        <v>127</v>
      </c>
      <c r="BM95" s="144" t="s">
        <v>671</v>
      </c>
    </row>
    <row r="96" spans="2:47" s="1" customFormat="1" ht="19.5">
      <c r="B96" s="33"/>
      <c r="D96" s="146" t="s">
        <v>191</v>
      </c>
      <c r="F96" s="147" t="s">
        <v>672</v>
      </c>
      <c r="I96" s="148"/>
      <c r="L96" s="33"/>
      <c r="M96" s="149"/>
      <c r="T96" s="54"/>
      <c r="AT96" s="18" t="s">
        <v>191</v>
      </c>
      <c r="AU96" s="18" t="s">
        <v>80</v>
      </c>
    </row>
    <row r="97" spans="2:47" s="1" customFormat="1" ht="12">
      <c r="B97" s="33"/>
      <c r="D97" s="150" t="s">
        <v>193</v>
      </c>
      <c r="F97" s="151" t="s">
        <v>673</v>
      </c>
      <c r="I97" s="148"/>
      <c r="L97" s="33"/>
      <c r="M97" s="149"/>
      <c r="T97" s="54"/>
      <c r="AT97" s="18" t="s">
        <v>193</v>
      </c>
      <c r="AU97" s="18" t="s">
        <v>80</v>
      </c>
    </row>
    <row r="98" spans="2:51" s="13" customFormat="1" ht="12">
      <c r="B98" s="159"/>
      <c r="D98" s="146" t="s">
        <v>197</v>
      </c>
      <c r="E98" s="160" t="s">
        <v>3</v>
      </c>
      <c r="F98" s="161" t="s">
        <v>674</v>
      </c>
      <c r="H98" s="162">
        <v>9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31</v>
      </c>
      <c r="AX98" s="13" t="s">
        <v>76</v>
      </c>
      <c r="AY98" s="160" t="s">
        <v>183</v>
      </c>
    </row>
    <row r="99" spans="2:65" s="1" customFormat="1" ht="16.5" customHeight="1">
      <c r="B99" s="132"/>
      <c r="C99" s="133" t="s">
        <v>80</v>
      </c>
      <c r="D99" s="133" t="s">
        <v>185</v>
      </c>
      <c r="E99" s="134" t="s">
        <v>675</v>
      </c>
      <c r="F99" s="135" t="s">
        <v>676</v>
      </c>
      <c r="G99" s="136" t="s">
        <v>273</v>
      </c>
      <c r="H99" s="137">
        <v>1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2.5</v>
      </c>
      <c r="T99" s="143">
        <f>S99*H99</f>
        <v>2.5</v>
      </c>
      <c r="AR99" s="144" t="s">
        <v>127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127</v>
      </c>
      <c r="BM99" s="144" t="s">
        <v>677</v>
      </c>
    </row>
    <row r="100" spans="2:47" s="1" customFormat="1" ht="19.5">
      <c r="B100" s="33"/>
      <c r="D100" s="146" t="s">
        <v>191</v>
      </c>
      <c r="F100" s="147" t="s">
        <v>678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679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51" s="12" customFormat="1" ht="12">
      <c r="B102" s="153"/>
      <c r="D102" s="146" t="s">
        <v>197</v>
      </c>
      <c r="E102" s="154" t="s">
        <v>3</v>
      </c>
      <c r="F102" s="155" t="s">
        <v>680</v>
      </c>
      <c r="H102" s="154" t="s">
        <v>3</v>
      </c>
      <c r="I102" s="156"/>
      <c r="L102" s="153"/>
      <c r="M102" s="157"/>
      <c r="T102" s="158"/>
      <c r="AT102" s="154" t="s">
        <v>197</v>
      </c>
      <c r="AU102" s="154" t="s">
        <v>80</v>
      </c>
      <c r="AV102" s="12" t="s">
        <v>76</v>
      </c>
      <c r="AW102" s="12" t="s">
        <v>31</v>
      </c>
      <c r="AX102" s="12" t="s">
        <v>72</v>
      </c>
      <c r="AY102" s="154" t="s">
        <v>183</v>
      </c>
    </row>
    <row r="103" spans="2:51" s="13" customFormat="1" ht="12">
      <c r="B103" s="159"/>
      <c r="D103" s="146" t="s">
        <v>197</v>
      </c>
      <c r="E103" s="160" t="s">
        <v>3</v>
      </c>
      <c r="F103" s="161" t="s">
        <v>681</v>
      </c>
      <c r="H103" s="162">
        <v>1</v>
      </c>
      <c r="I103" s="163"/>
      <c r="L103" s="159"/>
      <c r="M103" s="164"/>
      <c r="T103" s="165"/>
      <c r="AT103" s="160" t="s">
        <v>197</v>
      </c>
      <c r="AU103" s="160" t="s">
        <v>80</v>
      </c>
      <c r="AV103" s="13" t="s">
        <v>80</v>
      </c>
      <c r="AW103" s="13" t="s">
        <v>31</v>
      </c>
      <c r="AX103" s="13" t="s">
        <v>76</v>
      </c>
      <c r="AY103" s="160" t="s">
        <v>183</v>
      </c>
    </row>
    <row r="104" spans="2:65" s="1" customFormat="1" ht="16.5" customHeight="1">
      <c r="B104" s="132"/>
      <c r="C104" s="133" t="s">
        <v>116</v>
      </c>
      <c r="D104" s="133" t="s">
        <v>185</v>
      </c>
      <c r="E104" s="134" t="s">
        <v>682</v>
      </c>
      <c r="F104" s="135" t="s">
        <v>683</v>
      </c>
      <c r="G104" s="136" t="s">
        <v>188</v>
      </c>
      <c r="H104" s="137">
        <v>30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0.00084</v>
      </c>
      <c r="R104" s="142">
        <f>Q104*H104</f>
        <v>0.0252</v>
      </c>
      <c r="S104" s="142">
        <v>0</v>
      </c>
      <c r="T104" s="143">
        <f>S104*H104</f>
        <v>0</v>
      </c>
      <c r="AR104" s="144" t="s">
        <v>127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127</v>
      </c>
      <c r="BM104" s="144" t="s">
        <v>684</v>
      </c>
    </row>
    <row r="105" spans="2:47" s="1" customFormat="1" ht="12">
      <c r="B105" s="33"/>
      <c r="D105" s="146" t="s">
        <v>191</v>
      </c>
      <c r="F105" s="147" t="s">
        <v>685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686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51" s="13" customFormat="1" ht="12">
      <c r="B107" s="159"/>
      <c r="D107" s="146" t="s">
        <v>197</v>
      </c>
      <c r="E107" s="160" t="s">
        <v>3</v>
      </c>
      <c r="F107" s="161" t="s">
        <v>687</v>
      </c>
      <c r="H107" s="162">
        <v>30</v>
      </c>
      <c r="I107" s="163"/>
      <c r="L107" s="159"/>
      <c r="M107" s="164"/>
      <c r="T107" s="165"/>
      <c r="AT107" s="160" t="s">
        <v>197</v>
      </c>
      <c r="AU107" s="160" t="s">
        <v>80</v>
      </c>
      <c r="AV107" s="13" t="s">
        <v>80</v>
      </c>
      <c r="AW107" s="13" t="s">
        <v>31</v>
      </c>
      <c r="AX107" s="13" t="s">
        <v>76</v>
      </c>
      <c r="AY107" s="160" t="s">
        <v>183</v>
      </c>
    </row>
    <row r="108" spans="2:65" s="1" customFormat="1" ht="16.5" customHeight="1">
      <c r="B108" s="132"/>
      <c r="C108" s="133" t="s">
        <v>127</v>
      </c>
      <c r="D108" s="133" t="s">
        <v>185</v>
      </c>
      <c r="E108" s="134" t="s">
        <v>688</v>
      </c>
      <c r="F108" s="135" t="s">
        <v>689</v>
      </c>
      <c r="G108" s="136" t="s">
        <v>188</v>
      </c>
      <c r="H108" s="137">
        <v>30</v>
      </c>
      <c r="I108" s="138"/>
      <c r="J108" s="139">
        <f>ROUND(I108*H108,2)</f>
        <v>0</v>
      </c>
      <c r="K108" s="135" t="s">
        <v>189</v>
      </c>
      <c r="L108" s="33"/>
      <c r="M108" s="140" t="s">
        <v>3</v>
      </c>
      <c r="N108" s="141" t="s">
        <v>43</v>
      </c>
      <c r="P108" s="142">
        <f>O108*H108</f>
        <v>0</v>
      </c>
      <c r="Q108" s="142">
        <v>0</v>
      </c>
      <c r="R108" s="142">
        <f>Q108*H108</f>
        <v>0</v>
      </c>
      <c r="S108" s="142">
        <v>0</v>
      </c>
      <c r="T108" s="143">
        <f>S108*H108</f>
        <v>0</v>
      </c>
      <c r="AR108" s="144" t="s">
        <v>127</v>
      </c>
      <c r="AT108" s="144" t="s">
        <v>185</v>
      </c>
      <c r="AU108" s="144" t="s">
        <v>80</v>
      </c>
      <c r="AY108" s="18" t="s">
        <v>183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76</v>
      </c>
      <c r="BK108" s="145">
        <f>ROUND(I108*H108,2)</f>
        <v>0</v>
      </c>
      <c r="BL108" s="18" t="s">
        <v>127</v>
      </c>
      <c r="BM108" s="144" t="s">
        <v>690</v>
      </c>
    </row>
    <row r="109" spans="2:47" s="1" customFormat="1" ht="19.5">
      <c r="B109" s="33"/>
      <c r="D109" s="146" t="s">
        <v>191</v>
      </c>
      <c r="F109" s="147" t="s">
        <v>691</v>
      </c>
      <c r="I109" s="148"/>
      <c r="L109" s="33"/>
      <c r="M109" s="149"/>
      <c r="T109" s="54"/>
      <c r="AT109" s="18" t="s">
        <v>191</v>
      </c>
      <c r="AU109" s="18" t="s">
        <v>80</v>
      </c>
    </row>
    <row r="110" spans="2:47" s="1" customFormat="1" ht="12">
      <c r="B110" s="33"/>
      <c r="D110" s="150" t="s">
        <v>193</v>
      </c>
      <c r="F110" s="151" t="s">
        <v>692</v>
      </c>
      <c r="I110" s="148"/>
      <c r="L110" s="33"/>
      <c r="M110" s="149"/>
      <c r="T110" s="54"/>
      <c r="AT110" s="18" t="s">
        <v>193</v>
      </c>
      <c r="AU110" s="18" t="s">
        <v>80</v>
      </c>
    </row>
    <row r="111" spans="2:65" s="1" customFormat="1" ht="21.75" customHeight="1">
      <c r="B111" s="132"/>
      <c r="C111" s="133" t="s">
        <v>138</v>
      </c>
      <c r="D111" s="133" t="s">
        <v>185</v>
      </c>
      <c r="E111" s="134" t="s">
        <v>280</v>
      </c>
      <c r="F111" s="135" t="s">
        <v>281</v>
      </c>
      <c r="G111" s="136" t="s">
        <v>273</v>
      </c>
      <c r="H111" s="137">
        <v>5.04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127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127</v>
      </c>
      <c r="BM111" s="144" t="s">
        <v>693</v>
      </c>
    </row>
    <row r="112" spans="2:47" s="1" customFormat="1" ht="19.5">
      <c r="B112" s="33"/>
      <c r="D112" s="146" t="s">
        <v>191</v>
      </c>
      <c r="F112" s="147" t="s">
        <v>283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284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65" s="1" customFormat="1" ht="24.2" customHeight="1">
      <c r="B114" s="132"/>
      <c r="C114" s="133" t="s">
        <v>227</v>
      </c>
      <c r="D114" s="133" t="s">
        <v>185</v>
      </c>
      <c r="E114" s="134" t="s">
        <v>286</v>
      </c>
      <c r="F114" s="135" t="s">
        <v>287</v>
      </c>
      <c r="G114" s="136" t="s">
        <v>273</v>
      </c>
      <c r="H114" s="137">
        <v>25.2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127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127</v>
      </c>
      <c r="BM114" s="144" t="s">
        <v>694</v>
      </c>
    </row>
    <row r="115" spans="2:47" s="1" customFormat="1" ht="19.5">
      <c r="B115" s="33"/>
      <c r="D115" s="146" t="s">
        <v>191</v>
      </c>
      <c r="F115" s="147" t="s">
        <v>289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290</v>
      </c>
      <c r="I116" s="148"/>
      <c r="L116" s="33"/>
      <c r="M116" s="149"/>
      <c r="T116" s="54"/>
      <c r="AT116" s="18" t="s">
        <v>193</v>
      </c>
      <c r="AU116" s="18" t="s">
        <v>80</v>
      </c>
    </row>
    <row r="117" spans="2:51" s="13" customFormat="1" ht="12">
      <c r="B117" s="159"/>
      <c r="D117" s="146" t="s">
        <v>197</v>
      </c>
      <c r="F117" s="161" t="s">
        <v>695</v>
      </c>
      <c r="H117" s="162">
        <v>25.2</v>
      </c>
      <c r="I117" s="163"/>
      <c r="L117" s="159"/>
      <c r="M117" s="164"/>
      <c r="T117" s="165"/>
      <c r="AT117" s="160" t="s">
        <v>197</v>
      </c>
      <c r="AU117" s="160" t="s">
        <v>80</v>
      </c>
      <c r="AV117" s="13" t="s">
        <v>80</v>
      </c>
      <c r="AW117" s="13" t="s">
        <v>4</v>
      </c>
      <c r="AX117" s="13" t="s">
        <v>76</v>
      </c>
      <c r="AY117" s="160" t="s">
        <v>183</v>
      </c>
    </row>
    <row r="118" spans="2:65" s="1" customFormat="1" ht="16.5" customHeight="1">
      <c r="B118" s="132"/>
      <c r="C118" s="133" t="s">
        <v>235</v>
      </c>
      <c r="D118" s="133" t="s">
        <v>185</v>
      </c>
      <c r="E118" s="134" t="s">
        <v>293</v>
      </c>
      <c r="F118" s="135" t="s">
        <v>294</v>
      </c>
      <c r="G118" s="136" t="s">
        <v>295</v>
      </c>
      <c r="H118" s="137">
        <v>9.072</v>
      </c>
      <c r="I118" s="138"/>
      <c r="J118" s="139">
        <f>ROUND(I118*H118,2)</f>
        <v>0</v>
      </c>
      <c r="K118" s="135" t="s">
        <v>189</v>
      </c>
      <c r="L118" s="33"/>
      <c r="M118" s="140" t="s">
        <v>3</v>
      </c>
      <c r="N118" s="141" t="s">
        <v>43</v>
      </c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AR118" s="144" t="s">
        <v>127</v>
      </c>
      <c r="AT118" s="144" t="s">
        <v>185</v>
      </c>
      <c r="AU118" s="144" t="s">
        <v>80</v>
      </c>
      <c r="AY118" s="18" t="s">
        <v>183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8" t="s">
        <v>76</v>
      </c>
      <c r="BK118" s="145">
        <f>ROUND(I118*H118,2)</f>
        <v>0</v>
      </c>
      <c r="BL118" s="18" t="s">
        <v>127</v>
      </c>
      <c r="BM118" s="144" t="s">
        <v>696</v>
      </c>
    </row>
    <row r="119" spans="2:47" s="1" customFormat="1" ht="19.5">
      <c r="B119" s="33"/>
      <c r="D119" s="146" t="s">
        <v>191</v>
      </c>
      <c r="F119" s="147" t="s">
        <v>297</v>
      </c>
      <c r="I119" s="148"/>
      <c r="L119" s="33"/>
      <c r="M119" s="149"/>
      <c r="T119" s="54"/>
      <c r="AT119" s="18" t="s">
        <v>191</v>
      </c>
      <c r="AU119" s="18" t="s">
        <v>80</v>
      </c>
    </row>
    <row r="120" spans="2:47" s="1" customFormat="1" ht="12">
      <c r="B120" s="33"/>
      <c r="D120" s="150" t="s">
        <v>193</v>
      </c>
      <c r="F120" s="151" t="s">
        <v>298</v>
      </c>
      <c r="I120" s="148"/>
      <c r="L120" s="33"/>
      <c r="M120" s="149"/>
      <c r="T120" s="54"/>
      <c r="AT120" s="18" t="s">
        <v>193</v>
      </c>
      <c r="AU120" s="18" t="s">
        <v>80</v>
      </c>
    </row>
    <row r="121" spans="2:51" s="13" customFormat="1" ht="12">
      <c r="B121" s="159"/>
      <c r="D121" s="146" t="s">
        <v>197</v>
      </c>
      <c r="F121" s="161" t="s">
        <v>697</v>
      </c>
      <c r="H121" s="162">
        <v>9.072</v>
      </c>
      <c r="I121" s="163"/>
      <c r="L121" s="159"/>
      <c r="M121" s="164"/>
      <c r="T121" s="165"/>
      <c r="AT121" s="160" t="s">
        <v>197</v>
      </c>
      <c r="AU121" s="160" t="s">
        <v>80</v>
      </c>
      <c r="AV121" s="13" t="s">
        <v>80</v>
      </c>
      <c r="AW121" s="13" t="s">
        <v>4</v>
      </c>
      <c r="AX121" s="13" t="s">
        <v>76</v>
      </c>
      <c r="AY121" s="160" t="s">
        <v>183</v>
      </c>
    </row>
    <row r="122" spans="2:65" s="1" customFormat="1" ht="16.5" customHeight="1">
      <c r="B122" s="132"/>
      <c r="C122" s="133" t="s">
        <v>245</v>
      </c>
      <c r="D122" s="133" t="s">
        <v>185</v>
      </c>
      <c r="E122" s="134" t="s">
        <v>300</v>
      </c>
      <c r="F122" s="135" t="s">
        <v>301</v>
      </c>
      <c r="G122" s="136" t="s">
        <v>273</v>
      </c>
      <c r="H122" s="137">
        <v>5.04</v>
      </c>
      <c r="I122" s="138"/>
      <c r="J122" s="139">
        <f>ROUND(I122*H122,2)</f>
        <v>0</v>
      </c>
      <c r="K122" s="135" t="s">
        <v>189</v>
      </c>
      <c r="L122" s="33"/>
      <c r="M122" s="140" t="s">
        <v>3</v>
      </c>
      <c r="N122" s="141" t="s">
        <v>43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127</v>
      </c>
      <c r="AT122" s="144" t="s">
        <v>185</v>
      </c>
      <c r="AU122" s="144" t="s">
        <v>80</v>
      </c>
      <c r="AY122" s="18" t="s">
        <v>183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76</v>
      </c>
      <c r="BK122" s="145">
        <f>ROUND(I122*H122,2)</f>
        <v>0</v>
      </c>
      <c r="BL122" s="18" t="s">
        <v>127</v>
      </c>
      <c r="BM122" s="144" t="s">
        <v>698</v>
      </c>
    </row>
    <row r="123" spans="2:47" s="1" customFormat="1" ht="12">
      <c r="B123" s="33"/>
      <c r="D123" s="146" t="s">
        <v>191</v>
      </c>
      <c r="F123" s="147" t="s">
        <v>303</v>
      </c>
      <c r="I123" s="148"/>
      <c r="L123" s="33"/>
      <c r="M123" s="149"/>
      <c r="T123" s="54"/>
      <c r="AT123" s="18" t="s">
        <v>191</v>
      </c>
      <c r="AU123" s="18" t="s">
        <v>80</v>
      </c>
    </row>
    <row r="124" spans="2:47" s="1" customFormat="1" ht="12">
      <c r="B124" s="33"/>
      <c r="D124" s="150" t="s">
        <v>193</v>
      </c>
      <c r="F124" s="151" t="s">
        <v>304</v>
      </c>
      <c r="I124" s="148"/>
      <c r="L124" s="33"/>
      <c r="M124" s="149"/>
      <c r="T124" s="54"/>
      <c r="AT124" s="18" t="s">
        <v>193</v>
      </c>
      <c r="AU124" s="18" t="s">
        <v>80</v>
      </c>
    </row>
    <row r="125" spans="2:51" s="13" customFormat="1" ht="12">
      <c r="B125" s="159"/>
      <c r="D125" s="146" t="s">
        <v>197</v>
      </c>
      <c r="E125" s="160" t="s">
        <v>3</v>
      </c>
      <c r="F125" s="161" t="s">
        <v>699</v>
      </c>
      <c r="H125" s="162">
        <v>5.04</v>
      </c>
      <c r="I125" s="163"/>
      <c r="L125" s="159"/>
      <c r="M125" s="164"/>
      <c r="T125" s="165"/>
      <c r="AT125" s="160" t="s">
        <v>197</v>
      </c>
      <c r="AU125" s="160" t="s">
        <v>80</v>
      </c>
      <c r="AV125" s="13" t="s">
        <v>80</v>
      </c>
      <c r="AW125" s="13" t="s">
        <v>31</v>
      </c>
      <c r="AX125" s="13" t="s">
        <v>76</v>
      </c>
      <c r="AY125" s="160" t="s">
        <v>183</v>
      </c>
    </row>
    <row r="126" spans="2:65" s="1" customFormat="1" ht="16.5" customHeight="1">
      <c r="B126" s="132"/>
      <c r="C126" s="133" t="s">
        <v>254</v>
      </c>
      <c r="D126" s="133" t="s">
        <v>185</v>
      </c>
      <c r="E126" s="134" t="s">
        <v>700</v>
      </c>
      <c r="F126" s="135" t="s">
        <v>701</v>
      </c>
      <c r="G126" s="136" t="s">
        <v>273</v>
      </c>
      <c r="H126" s="137">
        <v>3.96</v>
      </c>
      <c r="I126" s="138"/>
      <c r="J126" s="139">
        <f>ROUND(I126*H126,2)</f>
        <v>0</v>
      </c>
      <c r="K126" s="135" t="s">
        <v>189</v>
      </c>
      <c r="L126" s="33"/>
      <c r="M126" s="140" t="s">
        <v>3</v>
      </c>
      <c r="N126" s="141" t="s">
        <v>43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127</v>
      </c>
      <c r="AT126" s="144" t="s">
        <v>185</v>
      </c>
      <c r="AU126" s="144" t="s">
        <v>80</v>
      </c>
      <c r="AY126" s="18" t="s">
        <v>183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76</v>
      </c>
      <c r="BK126" s="145">
        <f>ROUND(I126*H126,2)</f>
        <v>0</v>
      </c>
      <c r="BL126" s="18" t="s">
        <v>127</v>
      </c>
      <c r="BM126" s="144" t="s">
        <v>702</v>
      </c>
    </row>
    <row r="127" spans="2:47" s="1" customFormat="1" ht="19.5">
      <c r="B127" s="33"/>
      <c r="D127" s="146" t="s">
        <v>191</v>
      </c>
      <c r="F127" s="147" t="s">
        <v>703</v>
      </c>
      <c r="I127" s="148"/>
      <c r="L127" s="33"/>
      <c r="M127" s="149"/>
      <c r="T127" s="54"/>
      <c r="AT127" s="18" t="s">
        <v>191</v>
      </c>
      <c r="AU127" s="18" t="s">
        <v>80</v>
      </c>
    </row>
    <row r="128" spans="2:47" s="1" customFormat="1" ht="12">
      <c r="B128" s="33"/>
      <c r="D128" s="150" t="s">
        <v>193</v>
      </c>
      <c r="F128" s="151" t="s">
        <v>704</v>
      </c>
      <c r="I128" s="148"/>
      <c r="L128" s="33"/>
      <c r="M128" s="149"/>
      <c r="T128" s="54"/>
      <c r="AT128" s="18" t="s">
        <v>193</v>
      </c>
      <c r="AU128" s="18" t="s">
        <v>80</v>
      </c>
    </row>
    <row r="129" spans="2:51" s="13" customFormat="1" ht="12">
      <c r="B129" s="159"/>
      <c r="D129" s="146" t="s">
        <v>197</v>
      </c>
      <c r="E129" s="160" t="s">
        <v>3</v>
      </c>
      <c r="F129" s="161" t="s">
        <v>705</v>
      </c>
      <c r="H129" s="162">
        <v>3.96</v>
      </c>
      <c r="I129" s="163"/>
      <c r="L129" s="159"/>
      <c r="M129" s="164"/>
      <c r="T129" s="165"/>
      <c r="AT129" s="160" t="s">
        <v>197</v>
      </c>
      <c r="AU129" s="160" t="s">
        <v>80</v>
      </c>
      <c r="AV129" s="13" t="s">
        <v>80</v>
      </c>
      <c r="AW129" s="13" t="s">
        <v>31</v>
      </c>
      <c r="AX129" s="13" t="s">
        <v>76</v>
      </c>
      <c r="AY129" s="160" t="s">
        <v>183</v>
      </c>
    </row>
    <row r="130" spans="2:65" s="1" customFormat="1" ht="16.5" customHeight="1">
      <c r="B130" s="132"/>
      <c r="C130" s="133" t="s">
        <v>262</v>
      </c>
      <c r="D130" s="133" t="s">
        <v>185</v>
      </c>
      <c r="E130" s="134" t="s">
        <v>706</v>
      </c>
      <c r="F130" s="135" t="s">
        <v>707</v>
      </c>
      <c r="G130" s="136" t="s">
        <v>273</v>
      </c>
      <c r="H130" s="137">
        <v>4.14</v>
      </c>
      <c r="I130" s="138"/>
      <c r="J130" s="139">
        <f>ROUND(I130*H130,2)</f>
        <v>0</v>
      </c>
      <c r="K130" s="135" t="s">
        <v>189</v>
      </c>
      <c r="L130" s="33"/>
      <c r="M130" s="140" t="s">
        <v>3</v>
      </c>
      <c r="N130" s="141" t="s">
        <v>43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127</v>
      </c>
      <c r="AT130" s="144" t="s">
        <v>185</v>
      </c>
      <c r="AU130" s="144" t="s">
        <v>80</v>
      </c>
      <c r="AY130" s="18" t="s">
        <v>183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8" t="s">
        <v>76</v>
      </c>
      <c r="BK130" s="145">
        <f>ROUND(I130*H130,2)</f>
        <v>0</v>
      </c>
      <c r="BL130" s="18" t="s">
        <v>127</v>
      </c>
      <c r="BM130" s="144" t="s">
        <v>708</v>
      </c>
    </row>
    <row r="131" spans="2:47" s="1" customFormat="1" ht="19.5">
      <c r="B131" s="33"/>
      <c r="D131" s="146" t="s">
        <v>191</v>
      </c>
      <c r="F131" s="147" t="s">
        <v>709</v>
      </c>
      <c r="I131" s="148"/>
      <c r="L131" s="33"/>
      <c r="M131" s="149"/>
      <c r="T131" s="54"/>
      <c r="AT131" s="18" t="s">
        <v>191</v>
      </c>
      <c r="AU131" s="18" t="s">
        <v>80</v>
      </c>
    </row>
    <row r="132" spans="2:47" s="1" customFormat="1" ht="12">
      <c r="B132" s="33"/>
      <c r="D132" s="150" t="s">
        <v>193</v>
      </c>
      <c r="F132" s="151" t="s">
        <v>710</v>
      </c>
      <c r="I132" s="148"/>
      <c r="L132" s="33"/>
      <c r="M132" s="149"/>
      <c r="T132" s="54"/>
      <c r="AT132" s="18" t="s">
        <v>193</v>
      </c>
      <c r="AU132" s="18" t="s">
        <v>80</v>
      </c>
    </row>
    <row r="133" spans="2:51" s="13" customFormat="1" ht="12">
      <c r="B133" s="159"/>
      <c r="D133" s="146" t="s">
        <v>197</v>
      </c>
      <c r="E133" s="160" t="s">
        <v>3</v>
      </c>
      <c r="F133" s="161" t="s">
        <v>711</v>
      </c>
      <c r="H133" s="162">
        <v>4.14</v>
      </c>
      <c r="I133" s="163"/>
      <c r="L133" s="159"/>
      <c r="M133" s="164"/>
      <c r="T133" s="165"/>
      <c r="AT133" s="160" t="s">
        <v>197</v>
      </c>
      <c r="AU133" s="160" t="s">
        <v>80</v>
      </c>
      <c r="AV133" s="13" t="s">
        <v>80</v>
      </c>
      <c r="AW133" s="13" t="s">
        <v>31</v>
      </c>
      <c r="AX133" s="13" t="s">
        <v>76</v>
      </c>
      <c r="AY133" s="160" t="s">
        <v>183</v>
      </c>
    </row>
    <row r="134" spans="2:65" s="1" customFormat="1" ht="16.5" customHeight="1">
      <c r="B134" s="132"/>
      <c r="C134" s="173" t="s">
        <v>270</v>
      </c>
      <c r="D134" s="173" t="s">
        <v>312</v>
      </c>
      <c r="E134" s="174" t="s">
        <v>712</v>
      </c>
      <c r="F134" s="175" t="s">
        <v>713</v>
      </c>
      <c r="G134" s="176" t="s">
        <v>295</v>
      </c>
      <c r="H134" s="177">
        <v>8.28</v>
      </c>
      <c r="I134" s="178"/>
      <c r="J134" s="179">
        <f>ROUND(I134*H134,2)</f>
        <v>0</v>
      </c>
      <c r="K134" s="175" t="s">
        <v>189</v>
      </c>
      <c r="L134" s="180"/>
      <c r="M134" s="181" t="s">
        <v>3</v>
      </c>
      <c r="N134" s="182" t="s">
        <v>43</v>
      </c>
      <c r="P134" s="142">
        <f>O134*H134</f>
        <v>0</v>
      </c>
      <c r="Q134" s="142">
        <v>1</v>
      </c>
      <c r="R134" s="142">
        <f>Q134*H134</f>
        <v>8.28</v>
      </c>
      <c r="S134" s="142">
        <v>0</v>
      </c>
      <c r="T134" s="143">
        <f>S134*H134</f>
        <v>0</v>
      </c>
      <c r="AR134" s="144" t="s">
        <v>245</v>
      </c>
      <c r="AT134" s="144" t="s">
        <v>312</v>
      </c>
      <c r="AU134" s="144" t="s">
        <v>80</v>
      </c>
      <c r="AY134" s="18" t="s">
        <v>183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8" t="s">
        <v>76</v>
      </c>
      <c r="BK134" s="145">
        <f>ROUND(I134*H134,2)</f>
        <v>0</v>
      </c>
      <c r="BL134" s="18" t="s">
        <v>127</v>
      </c>
      <c r="BM134" s="144" t="s">
        <v>714</v>
      </c>
    </row>
    <row r="135" spans="2:47" s="1" customFormat="1" ht="12">
      <c r="B135" s="33"/>
      <c r="D135" s="146" t="s">
        <v>191</v>
      </c>
      <c r="F135" s="147" t="s">
        <v>713</v>
      </c>
      <c r="I135" s="148"/>
      <c r="L135" s="33"/>
      <c r="M135" s="149"/>
      <c r="T135" s="54"/>
      <c r="AT135" s="18" t="s">
        <v>191</v>
      </c>
      <c r="AU135" s="18" t="s">
        <v>80</v>
      </c>
    </row>
    <row r="136" spans="2:51" s="13" customFormat="1" ht="12">
      <c r="B136" s="159"/>
      <c r="D136" s="146" t="s">
        <v>197</v>
      </c>
      <c r="F136" s="161" t="s">
        <v>715</v>
      </c>
      <c r="H136" s="162">
        <v>8.28</v>
      </c>
      <c r="I136" s="163"/>
      <c r="L136" s="159"/>
      <c r="M136" s="164"/>
      <c r="T136" s="165"/>
      <c r="AT136" s="160" t="s">
        <v>197</v>
      </c>
      <c r="AU136" s="160" t="s">
        <v>80</v>
      </c>
      <c r="AV136" s="13" t="s">
        <v>80</v>
      </c>
      <c r="AW136" s="13" t="s">
        <v>4</v>
      </c>
      <c r="AX136" s="13" t="s">
        <v>76</v>
      </c>
      <c r="AY136" s="160" t="s">
        <v>183</v>
      </c>
    </row>
    <row r="137" spans="2:63" s="11" customFormat="1" ht="22.9" customHeight="1">
      <c r="B137" s="120"/>
      <c r="D137" s="121" t="s">
        <v>71</v>
      </c>
      <c r="E137" s="130" t="s">
        <v>127</v>
      </c>
      <c r="F137" s="130" t="s">
        <v>716</v>
      </c>
      <c r="I137" s="123"/>
      <c r="J137" s="131">
        <f>BK137</f>
        <v>0</v>
      </c>
      <c r="L137" s="120"/>
      <c r="M137" s="125"/>
      <c r="P137" s="126">
        <f>SUM(P138:P141)</f>
        <v>0</v>
      </c>
      <c r="R137" s="126">
        <f>SUM(R138:R141)</f>
        <v>1.7016930000000001</v>
      </c>
      <c r="T137" s="127">
        <f>SUM(T138:T141)</f>
        <v>0</v>
      </c>
      <c r="AR137" s="121" t="s">
        <v>76</v>
      </c>
      <c r="AT137" s="128" t="s">
        <v>71</v>
      </c>
      <c r="AU137" s="128" t="s">
        <v>76</v>
      </c>
      <c r="AY137" s="121" t="s">
        <v>183</v>
      </c>
      <c r="BK137" s="129">
        <f>SUM(BK138:BK141)</f>
        <v>0</v>
      </c>
    </row>
    <row r="138" spans="2:65" s="1" customFormat="1" ht="16.5" customHeight="1">
      <c r="B138" s="132"/>
      <c r="C138" s="133" t="s">
        <v>279</v>
      </c>
      <c r="D138" s="133" t="s">
        <v>185</v>
      </c>
      <c r="E138" s="134" t="s">
        <v>717</v>
      </c>
      <c r="F138" s="135" t="s">
        <v>718</v>
      </c>
      <c r="G138" s="136" t="s">
        <v>273</v>
      </c>
      <c r="H138" s="137">
        <v>0.9</v>
      </c>
      <c r="I138" s="138"/>
      <c r="J138" s="139">
        <f>ROUND(I138*H138,2)</f>
        <v>0</v>
      </c>
      <c r="K138" s="135" t="s">
        <v>189</v>
      </c>
      <c r="L138" s="33"/>
      <c r="M138" s="140" t="s">
        <v>3</v>
      </c>
      <c r="N138" s="141" t="s">
        <v>43</v>
      </c>
      <c r="P138" s="142">
        <f>O138*H138</f>
        <v>0</v>
      </c>
      <c r="Q138" s="142">
        <v>1.89077</v>
      </c>
      <c r="R138" s="142">
        <f>Q138*H138</f>
        <v>1.7016930000000001</v>
      </c>
      <c r="S138" s="142">
        <v>0</v>
      </c>
      <c r="T138" s="143">
        <f>S138*H138</f>
        <v>0</v>
      </c>
      <c r="AR138" s="144" t="s">
        <v>127</v>
      </c>
      <c r="AT138" s="144" t="s">
        <v>185</v>
      </c>
      <c r="AU138" s="144" t="s">
        <v>80</v>
      </c>
      <c r="AY138" s="18" t="s">
        <v>183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76</v>
      </c>
      <c r="BK138" s="145">
        <f>ROUND(I138*H138,2)</f>
        <v>0</v>
      </c>
      <c r="BL138" s="18" t="s">
        <v>127</v>
      </c>
      <c r="BM138" s="144" t="s">
        <v>719</v>
      </c>
    </row>
    <row r="139" spans="2:47" s="1" customFormat="1" ht="12">
      <c r="B139" s="33"/>
      <c r="D139" s="146" t="s">
        <v>191</v>
      </c>
      <c r="F139" s="147" t="s">
        <v>720</v>
      </c>
      <c r="I139" s="148"/>
      <c r="L139" s="33"/>
      <c r="M139" s="149"/>
      <c r="T139" s="54"/>
      <c r="AT139" s="18" t="s">
        <v>191</v>
      </c>
      <c r="AU139" s="18" t="s">
        <v>80</v>
      </c>
    </row>
    <row r="140" spans="2:47" s="1" customFormat="1" ht="12">
      <c r="B140" s="33"/>
      <c r="D140" s="150" t="s">
        <v>193</v>
      </c>
      <c r="F140" s="151" t="s">
        <v>721</v>
      </c>
      <c r="I140" s="148"/>
      <c r="L140" s="33"/>
      <c r="M140" s="149"/>
      <c r="T140" s="54"/>
      <c r="AT140" s="18" t="s">
        <v>193</v>
      </c>
      <c r="AU140" s="18" t="s">
        <v>80</v>
      </c>
    </row>
    <row r="141" spans="2:51" s="13" customFormat="1" ht="12">
      <c r="B141" s="159"/>
      <c r="D141" s="146" t="s">
        <v>197</v>
      </c>
      <c r="E141" s="160" t="s">
        <v>3</v>
      </c>
      <c r="F141" s="161" t="s">
        <v>722</v>
      </c>
      <c r="H141" s="162">
        <v>0.9</v>
      </c>
      <c r="I141" s="163"/>
      <c r="L141" s="159"/>
      <c r="M141" s="164"/>
      <c r="T141" s="165"/>
      <c r="AT141" s="160" t="s">
        <v>197</v>
      </c>
      <c r="AU141" s="160" t="s">
        <v>80</v>
      </c>
      <c r="AV141" s="13" t="s">
        <v>80</v>
      </c>
      <c r="AW141" s="13" t="s">
        <v>31</v>
      </c>
      <c r="AX141" s="13" t="s">
        <v>76</v>
      </c>
      <c r="AY141" s="160" t="s">
        <v>183</v>
      </c>
    </row>
    <row r="142" spans="2:63" s="11" customFormat="1" ht="22.9" customHeight="1">
      <c r="B142" s="120"/>
      <c r="D142" s="121" t="s">
        <v>71</v>
      </c>
      <c r="E142" s="130" t="s">
        <v>138</v>
      </c>
      <c r="F142" s="130" t="s">
        <v>351</v>
      </c>
      <c r="I142" s="123"/>
      <c r="J142" s="131">
        <f>BK142</f>
        <v>0</v>
      </c>
      <c r="L142" s="120"/>
      <c r="M142" s="125"/>
      <c r="P142" s="126">
        <f>SUM(P143:P163)</f>
        <v>0</v>
      </c>
      <c r="R142" s="126">
        <f>SUM(R143:R163)</f>
        <v>8.178375</v>
      </c>
      <c r="T142" s="127">
        <f>SUM(T143:T163)</f>
        <v>0</v>
      </c>
      <c r="AR142" s="121" t="s">
        <v>76</v>
      </c>
      <c r="AT142" s="128" t="s">
        <v>71</v>
      </c>
      <c r="AU142" s="128" t="s">
        <v>76</v>
      </c>
      <c r="AY142" s="121" t="s">
        <v>183</v>
      </c>
      <c r="BK142" s="129">
        <f>SUM(BK143:BK163)</f>
        <v>0</v>
      </c>
    </row>
    <row r="143" spans="2:65" s="1" customFormat="1" ht="16.5" customHeight="1">
      <c r="B143" s="132"/>
      <c r="C143" s="133" t="s">
        <v>285</v>
      </c>
      <c r="D143" s="133" t="s">
        <v>185</v>
      </c>
      <c r="E143" s="134" t="s">
        <v>723</v>
      </c>
      <c r="F143" s="135" t="s">
        <v>724</v>
      </c>
      <c r="G143" s="136" t="s">
        <v>188</v>
      </c>
      <c r="H143" s="137">
        <v>15</v>
      </c>
      <c r="I143" s="138"/>
      <c r="J143" s="139">
        <f>ROUND(I143*H143,2)</f>
        <v>0</v>
      </c>
      <c r="K143" s="135" t="s">
        <v>189</v>
      </c>
      <c r="L143" s="33"/>
      <c r="M143" s="140" t="s">
        <v>3</v>
      </c>
      <c r="N143" s="141" t="s">
        <v>43</v>
      </c>
      <c r="P143" s="142">
        <f>O143*H143</f>
        <v>0</v>
      </c>
      <c r="Q143" s="142">
        <v>0.345</v>
      </c>
      <c r="R143" s="142">
        <f>Q143*H143</f>
        <v>5.175</v>
      </c>
      <c r="S143" s="142">
        <v>0</v>
      </c>
      <c r="T143" s="143">
        <f>S143*H143</f>
        <v>0</v>
      </c>
      <c r="AR143" s="144" t="s">
        <v>127</v>
      </c>
      <c r="AT143" s="144" t="s">
        <v>185</v>
      </c>
      <c r="AU143" s="144" t="s">
        <v>80</v>
      </c>
      <c r="AY143" s="18" t="s">
        <v>183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8" t="s">
        <v>76</v>
      </c>
      <c r="BK143" s="145">
        <f>ROUND(I143*H143,2)</f>
        <v>0</v>
      </c>
      <c r="BL143" s="18" t="s">
        <v>127</v>
      </c>
      <c r="BM143" s="144" t="s">
        <v>725</v>
      </c>
    </row>
    <row r="144" spans="2:47" s="1" customFormat="1" ht="12">
      <c r="B144" s="33"/>
      <c r="D144" s="146" t="s">
        <v>191</v>
      </c>
      <c r="F144" s="147" t="s">
        <v>726</v>
      </c>
      <c r="I144" s="148"/>
      <c r="L144" s="33"/>
      <c r="M144" s="149"/>
      <c r="T144" s="54"/>
      <c r="AT144" s="18" t="s">
        <v>191</v>
      </c>
      <c r="AU144" s="18" t="s">
        <v>80</v>
      </c>
    </row>
    <row r="145" spans="2:47" s="1" customFormat="1" ht="12">
      <c r="B145" s="33"/>
      <c r="D145" s="150" t="s">
        <v>193</v>
      </c>
      <c r="F145" s="151" t="s">
        <v>727</v>
      </c>
      <c r="I145" s="148"/>
      <c r="L145" s="33"/>
      <c r="M145" s="149"/>
      <c r="T145" s="54"/>
      <c r="AT145" s="18" t="s">
        <v>193</v>
      </c>
      <c r="AU145" s="18" t="s">
        <v>80</v>
      </c>
    </row>
    <row r="146" spans="2:51" s="12" customFormat="1" ht="12">
      <c r="B146" s="153"/>
      <c r="D146" s="146" t="s">
        <v>197</v>
      </c>
      <c r="E146" s="154" t="s">
        <v>3</v>
      </c>
      <c r="F146" s="155" t="s">
        <v>728</v>
      </c>
      <c r="H146" s="154" t="s">
        <v>3</v>
      </c>
      <c r="I146" s="156"/>
      <c r="L146" s="153"/>
      <c r="M146" s="157"/>
      <c r="T146" s="158"/>
      <c r="AT146" s="154" t="s">
        <v>197</v>
      </c>
      <c r="AU146" s="154" t="s">
        <v>80</v>
      </c>
      <c r="AV146" s="12" t="s">
        <v>76</v>
      </c>
      <c r="AW146" s="12" t="s">
        <v>31</v>
      </c>
      <c r="AX146" s="12" t="s">
        <v>72</v>
      </c>
      <c r="AY146" s="154" t="s">
        <v>183</v>
      </c>
    </row>
    <row r="147" spans="2:51" s="13" customFormat="1" ht="12">
      <c r="B147" s="159"/>
      <c r="D147" s="146" t="s">
        <v>197</v>
      </c>
      <c r="E147" s="160" t="s">
        <v>3</v>
      </c>
      <c r="F147" s="161" t="s">
        <v>729</v>
      </c>
      <c r="H147" s="162">
        <v>15</v>
      </c>
      <c r="I147" s="163"/>
      <c r="L147" s="159"/>
      <c r="M147" s="164"/>
      <c r="T147" s="165"/>
      <c r="AT147" s="160" t="s">
        <v>197</v>
      </c>
      <c r="AU147" s="160" t="s">
        <v>80</v>
      </c>
      <c r="AV147" s="13" t="s">
        <v>80</v>
      </c>
      <c r="AW147" s="13" t="s">
        <v>31</v>
      </c>
      <c r="AX147" s="13" t="s">
        <v>76</v>
      </c>
      <c r="AY147" s="160" t="s">
        <v>183</v>
      </c>
    </row>
    <row r="148" spans="2:65" s="1" customFormat="1" ht="24.2" customHeight="1">
      <c r="B148" s="132"/>
      <c r="C148" s="133" t="s">
        <v>292</v>
      </c>
      <c r="D148" s="133" t="s">
        <v>185</v>
      </c>
      <c r="E148" s="134" t="s">
        <v>730</v>
      </c>
      <c r="F148" s="135" t="s">
        <v>731</v>
      </c>
      <c r="G148" s="136" t="s">
        <v>188</v>
      </c>
      <c r="H148" s="137">
        <v>7.5</v>
      </c>
      <c r="I148" s="138"/>
      <c r="J148" s="139">
        <f>ROUND(I148*H148,2)</f>
        <v>0</v>
      </c>
      <c r="K148" s="135" t="s">
        <v>189</v>
      </c>
      <c r="L148" s="33"/>
      <c r="M148" s="140" t="s">
        <v>3</v>
      </c>
      <c r="N148" s="141" t="s">
        <v>43</v>
      </c>
      <c r="P148" s="142">
        <f>O148*H148</f>
        <v>0</v>
      </c>
      <c r="Q148" s="142">
        <v>0.26376</v>
      </c>
      <c r="R148" s="142">
        <f>Q148*H148</f>
        <v>1.9782</v>
      </c>
      <c r="S148" s="142">
        <v>0</v>
      </c>
      <c r="T148" s="143">
        <f>S148*H148</f>
        <v>0</v>
      </c>
      <c r="AR148" s="144" t="s">
        <v>127</v>
      </c>
      <c r="AT148" s="144" t="s">
        <v>185</v>
      </c>
      <c r="AU148" s="144" t="s">
        <v>80</v>
      </c>
      <c r="AY148" s="18" t="s">
        <v>183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8" t="s">
        <v>76</v>
      </c>
      <c r="BK148" s="145">
        <f>ROUND(I148*H148,2)</f>
        <v>0</v>
      </c>
      <c r="BL148" s="18" t="s">
        <v>127</v>
      </c>
      <c r="BM148" s="144" t="s">
        <v>732</v>
      </c>
    </row>
    <row r="149" spans="2:47" s="1" customFormat="1" ht="19.5">
      <c r="B149" s="33"/>
      <c r="D149" s="146" t="s">
        <v>191</v>
      </c>
      <c r="F149" s="147" t="s">
        <v>733</v>
      </c>
      <c r="I149" s="148"/>
      <c r="L149" s="33"/>
      <c r="M149" s="149"/>
      <c r="T149" s="54"/>
      <c r="AT149" s="18" t="s">
        <v>191</v>
      </c>
      <c r="AU149" s="18" t="s">
        <v>80</v>
      </c>
    </row>
    <row r="150" spans="2:47" s="1" customFormat="1" ht="12">
      <c r="B150" s="33"/>
      <c r="D150" s="150" t="s">
        <v>193</v>
      </c>
      <c r="F150" s="151" t="s">
        <v>734</v>
      </c>
      <c r="I150" s="148"/>
      <c r="L150" s="33"/>
      <c r="M150" s="149"/>
      <c r="T150" s="54"/>
      <c r="AT150" s="18" t="s">
        <v>193</v>
      </c>
      <c r="AU150" s="18" t="s">
        <v>80</v>
      </c>
    </row>
    <row r="151" spans="2:51" s="12" customFormat="1" ht="12">
      <c r="B151" s="153"/>
      <c r="D151" s="146" t="s">
        <v>197</v>
      </c>
      <c r="E151" s="154" t="s">
        <v>3</v>
      </c>
      <c r="F151" s="155" t="s">
        <v>735</v>
      </c>
      <c r="H151" s="154" t="s">
        <v>3</v>
      </c>
      <c r="I151" s="156"/>
      <c r="L151" s="153"/>
      <c r="M151" s="157"/>
      <c r="T151" s="158"/>
      <c r="AT151" s="154" t="s">
        <v>197</v>
      </c>
      <c r="AU151" s="154" t="s">
        <v>80</v>
      </c>
      <c r="AV151" s="12" t="s">
        <v>76</v>
      </c>
      <c r="AW151" s="12" t="s">
        <v>31</v>
      </c>
      <c r="AX151" s="12" t="s">
        <v>72</v>
      </c>
      <c r="AY151" s="154" t="s">
        <v>183</v>
      </c>
    </row>
    <row r="152" spans="2:51" s="13" customFormat="1" ht="12">
      <c r="B152" s="159"/>
      <c r="D152" s="146" t="s">
        <v>197</v>
      </c>
      <c r="E152" s="160" t="s">
        <v>3</v>
      </c>
      <c r="F152" s="161" t="s">
        <v>736</v>
      </c>
      <c r="H152" s="162">
        <v>7.5</v>
      </c>
      <c r="I152" s="163"/>
      <c r="L152" s="159"/>
      <c r="M152" s="164"/>
      <c r="T152" s="165"/>
      <c r="AT152" s="160" t="s">
        <v>197</v>
      </c>
      <c r="AU152" s="160" t="s">
        <v>80</v>
      </c>
      <c r="AV152" s="13" t="s">
        <v>80</v>
      </c>
      <c r="AW152" s="13" t="s">
        <v>31</v>
      </c>
      <c r="AX152" s="13" t="s">
        <v>76</v>
      </c>
      <c r="AY152" s="160" t="s">
        <v>183</v>
      </c>
    </row>
    <row r="153" spans="2:65" s="1" customFormat="1" ht="21.75" customHeight="1">
      <c r="B153" s="132"/>
      <c r="C153" s="133" t="s">
        <v>9</v>
      </c>
      <c r="D153" s="133" t="s">
        <v>185</v>
      </c>
      <c r="E153" s="134" t="s">
        <v>737</v>
      </c>
      <c r="F153" s="135" t="s">
        <v>738</v>
      </c>
      <c r="G153" s="136" t="s">
        <v>188</v>
      </c>
      <c r="H153" s="137">
        <v>7.5</v>
      </c>
      <c r="I153" s="138"/>
      <c r="J153" s="139">
        <f>ROUND(I153*H153,2)</f>
        <v>0</v>
      </c>
      <c r="K153" s="135" t="s">
        <v>189</v>
      </c>
      <c r="L153" s="33"/>
      <c r="M153" s="140" t="s">
        <v>3</v>
      </c>
      <c r="N153" s="141" t="s">
        <v>43</v>
      </c>
      <c r="P153" s="142">
        <f>O153*H153</f>
        <v>0</v>
      </c>
      <c r="Q153" s="142">
        <v>0.12966</v>
      </c>
      <c r="R153" s="142">
        <f>Q153*H153</f>
        <v>0.97245</v>
      </c>
      <c r="S153" s="142">
        <v>0</v>
      </c>
      <c r="T153" s="143">
        <f>S153*H153</f>
        <v>0</v>
      </c>
      <c r="AR153" s="144" t="s">
        <v>127</v>
      </c>
      <c r="AT153" s="144" t="s">
        <v>185</v>
      </c>
      <c r="AU153" s="144" t="s">
        <v>80</v>
      </c>
      <c r="AY153" s="18" t="s">
        <v>183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8" t="s">
        <v>76</v>
      </c>
      <c r="BK153" s="145">
        <f>ROUND(I153*H153,2)</f>
        <v>0</v>
      </c>
      <c r="BL153" s="18" t="s">
        <v>127</v>
      </c>
      <c r="BM153" s="144" t="s">
        <v>739</v>
      </c>
    </row>
    <row r="154" spans="2:47" s="1" customFormat="1" ht="19.5">
      <c r="B154" s="33"/>
      <c r="D154" s="146" t="s">
        <v>191</v>
      </c>
      <c r="F154" s="147" t="s">
        <v>740</v>
      </c>
      <c r="I154" s="148"/>
      <c r="L154" s="33"/>
      <c r="M154" s="149"/>
      <c r="T154" s="54"/>
      <c r="AT154" s="18" t="s">
        <v>191</v>
      </c>
      <c r="AU154" s="18" t="s">
        <v>80</v>
      </c>
    </row>
    <row r="155" spans="2:47" s="1" customFormat="1" ht="12">
      <c r="B155" s="33"/>
      <c r="D155" s="150" t="s">
        <v>193</v>
      </c>
      <c r="F155" s="151" t="s">
        <v>741</v>
      </c>
      <c r="I155" s="148"/>
      <c r="L155" s="33"/>
      <c r="M155" s="149"/>
      <c r="T155" s="54"/>
      <c r="AT155" s="18" t="s">
        <v>193</v>
      </c>
      <c r="AU155" s="18" t="s">
        <v>80</v>
      </c>
    </row>
    <row r="156" spans="2:51" s="12" customFormat="1" ht="12">
      <c r="B156" s="153"/>
      <c r="D156" s="146" t="s">
        <v>197</v>
      </c>
      <c r="E156" s="154" t="s">
        <v>3</v>
      </c>
      <c r="F156" s="155" t="s">
        <v>742</v>
      </c>
      <c r="H156" s="154" t="s">
        <v>3</v>
      </c>
      <c r="I156" s="156"/>
      <c r="L156" s="153"/>
      <c r="M156" s="157"/>
      <c r="T156" s="158"/>
      <c r="AT156" s="154" t="s">
        <v>197</v>
      </c>
      <c r="AU156" s="154" t="s">
        <v>80</v>
      </c>
      <c r="AV156" s="12" t="s">
        <v>76</v>
      </c>
      <c r="AW156" s="12" t="s">
        <v>31</v>
      </c>
      <c r="AX156" s="12" t="s">
        <v>72</v>
      </c>
      <c r="AY156" s="154" t="s">
        <v>183</v>
      </c>
    </row>
    <row r="157" spans="2:51" s="13" customFormat="1" ht="12">
      <c r="B157" s="159"/>
      <c r="D157" s="146" t="s">
        <v>197</v>
      </c>
      <c r="E157" s="160" t="s">
        <v>3</v>
      </c>
      <c r="F157" s="161" t="s">
        <v>736</v>
      </c>
      <c r="H157" s="162">
        <v>7.5</v>
      </c>
      <c r="I157" s="163"/>
      <c r="L157" s="159"/>
      <c r="M157" s="164"/>
      <c r="T157" s="165"/>
      <c r="AT157" s="160" t="s">
        <v>197</v>
      </c>
      <c r="AU157" s="160" t="s">
        <v>80</v>
      </c>
      <c r="AV157" s="13" t="s">
        <v>80</v>
      </c>
      <c r="AW157" s="13" t="s">
        <v>31</v>
      </c>
      <c r="AX157" s="13" t="s">
        <v>76</v>
      </c>
      <c r="AY157" s="160" t="s">
        <v>183</v>
      </c>
    </row>
    <row r="158" spans="2:65" s="1" customFormat="1" ht="16.5" customHeight="1">
      <c r="B158" s="132"/>
      <c r="C158" s="133" t="s">
        <v>305</v>
      </c>
      <c r="D158" s="133" t="s">
        <v>185</v>
      </c>
      <c r="E158" s="134" t="s">
        <v>589</v>
      </c>
      <c r="F158" s="135" t="s">
        <v>590</v>
      </c>
      <c r="G158" s="136" t="s">
        <v>188</v>
      </c>
      <c r="H158" s="137">
        <v>7.5</v>
      </c>
      <c r="I158" s="138"/>
      <c r="J158" s="139">
        <f>ROUND(I158*H158,2)</f>
        <v>0</v>
      </c>
      <c r="K158" s="135" t="s">
        <v>189</v>
      </c>
      <c r="L158" s="33"/>
      <c r="M158" s="140" t="s">
        <v>3</v>
      </c>
      <c r="N158" s="141" t="s">
        <v>43</v>
      </c>
      <c r="P158" s="142">
        <f>O158*H158</f>
        <v>0</v>
      </c>
      <c r="Q158" s="142">
        <v>0.00652</v>
      </c>
      <c r="R158" s="142">
        <f>Q158*H158</f>
        <v>0.0489</v>
      </c>
      <c r="S158" s="142">
        <v>0</v>
      </c>
      <c r="T158" s="143">
        <f>S158*H158</f>
        <v>0</v>
      </c>
      <c r="AR158" s="144" t="s">
        <v>127</v>
      </c>
      <c r="AT158" s="144" t="s">
        <v>185</v>
      </c>
      <c r="AU158" s="144" t="s">
        <v>80</v>
      </c>
      <c r="AY158" s="18" t="s">
        <v>183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8" t="s">
        <v>76</v>
      </c>
      <c r="BK158" s="145">
        <f>ROUND(I158*H158,2)</f>
        <v>0</v>
      </c>
      <c r="BL158" s="18" t="s">
        <v>127</v>
      </c>
      <c r="BM158" s="144" t="s">
        <v>743</v>
      </c>
    </row>
    <row r="159" spans="2:47" s="1" customFormat="1" ht="12">
      <c r="B159" s="33"/>
      <c r="D159" s="146" t="s">
        <v>191</v>
      </c>
      <c r="F159" s="147" t="s">
        <v>592</v>
      </c>
      <c r="I159" s="148"/>
      <c r="L159" s="33"/>
      <c r="M159" s="149"/>
      <c r="T159" s="54"/>
      <c r="AT159" s="18" t="s">
        <v>191</v>
      </c>
      <c r="AU159" s="18" t="s">
        <v>80</v>
      </c>
    </row>
    <row r="160" spans="2:47" s="1" customFormat="1" ht="12">
      <c r="B160" s="33"/>
      <c r="D160" s="150" t="s">
        <v>193</v>
      </c>
      <c r="F160" s="151" t="s">
        <v>593</v>
      </c>
      <c r="I160" s="148"/>
      <c r="L160" s="33"/>
      <c r="M160" s="149"/>
      <c r="T160" s="54"/>
      <c r="AT160" s="18" t="s">
        <v>193</v>
      </c>
      <c r="AU160" s="18" t="s">
        <v>80</v>
      </c>
    </row>
    <row r="161" spans="2:65" s="1" customFormat="1" ht="16.5" customHeight="1">
      <c r="B161" s="132"/>
      <c r="C161" s="133" t="s">
        <v>311</v>
      </c>
      <c r="D161" s="133" t="s">
        <v>185</v>
      </c>
      <c r="E161" s="134" t="s">
        <v>594</v>
      </c>
      <c r="F161" s="135" t="s">
        <v>595</v>
      </c>
      <c r="G161" s="136" t="s">
        <v>188</v>
      </c>
      <c r="H161" s="137">
        <v>7.5</v>
      </c>
      <c r="I161" s="138"/>
      <c r="J161" s="139">
        <f>ROUND(I161*H161,2)</f>
        <v>0</v>
      </c>
      <c r="K161" s="135" t="s">
        <v>189</v>
      </c>
      <c r="L161" s="33"/>
      <c r="M161" s="140" t="s">
        <v>3</v>
      </c>
      <c r="N161" s="141" t="s">
        <v>43</v>
      </c>
      <c r="P161" s="142">
        <f>O161*H161</f>
        <v>0</v>
      </c>
      <c r="Q161" s="142">
        <v>0.00051</v>
      </c>
      <c r="R161" s="142">
        <f>Q161*H161</f>
        <v>0.0038250000000000003</v>
      </c>
      <c r="S161" s="142">
        <v>0</v>
      </c>
      <c r="T161" s="143">
        <f>S161*H161</f>
        <v>0</v>
      </c>
      <c r="AR161" s="144" t="s">
        <v>127</v>
      </c>
      <c r="AT161" s="144" t="s">
        <v>185</v>
      </c>
      <c r="AU161" s="144" t="s">
        <v>80</v>
      </c>
      <c r="AY161" s="18" t="s">
        <v>183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8" t="s">
        <v>76</v>
      </c>
      <c r="BK161" s="145">
        <f>ROUND(I161*H161,2)</f>
        <v>0</v>
      </c>
      <c r="BL161" s="18" t="s">
        <v>127</v>
      </c>
      <c r="BM161" s="144" t="s">
        <v>744</v>
      </c>
    </row>
    <row r="162" spans="2:47" s="1" customFormat="1" ht="12">
      <c r="B162" s="33"/>
      <c r="D162" s="146" t="s">
        <v>191</v>
      </c>
      <c r="F162" s="147" t="s">
        <v>597</v>
      </c>
      <c r="I162" s="148"/>
      <c r="L162" s="33"/>
      <c r="M162" s="149"/>
      <c r="T162" s="54"/>
      <c r="AT162" s="18" t="s">
        <v>191</v>
      </c>
      <c r="AU162" s="18" t="s">
        <v>80</v>
      </c>
    </row>
    <row r="163" spans="2:47" s="1" customFormat="1" ht="12">
      <c r="B163" s="33"/>
      <c r="D163" s="150" t="s">
        <v>193</v>
      </c>
      <c r="F163" s="151" t="s">
        <v>598</v>
      </c>
      <c r="I163" s="148"/>
      <c r="L163" s="33"/>
      <c r="M163" s="149"/>
      <c r="T163" s="54"/>
      <c r="AT163" s="18" t="s">
        <v>193</v>
      </c>
      <c r="AU163" s="18" t="s">
        <v>80</v>
      </c>
    </row>
    <row r="164" spans="2:63" s="11" customFormat="1" ht="22.9" customHeight="1">
      <c r="B164" s="120"/>
      <c r="D164" s="121" t="s">
        <v>71</v>
      </c>
      <c r="E164" s="130" t="s">
        <v>245</v>
      </c>
      <c r="F164" s="130" t="s">
        <v>745</v>
      </c>
      <c r="I164" s="123"/>
      <c r="J164" s="131">
        <f>BK164</f>
        <v>0</v>
      </c>
      <c r="L164" s="120"/>
      <c r="M164" s="125"/>
      <c r="P164" s="126">
        <f>SUM(P165:P197)</f>
        <v>0</v>
      </c>
      <c r="R164" s="126">
        <f>SUM(R165:R197)</f>
        <v>3.0638</v>
      </c>
      <c r="T164" s="127">
        <f>SUM(T165:T197)</f>
        <v>0.4</v>
      </c>
      <c r="AR164" s="121" t="s">
        <v>76</v>
      </c>
      <c r="AT164" s="128" t="s">
        <v>71</v>
      </c>
      <c r="AU164" s="128" t="s">
        <v>76</v>
      </c>
      <c r="AY164" s="121" t="s">
        <v>183</v>
      </c>
      <c r="BK164" s="129">
        <f>SUM(BK165:BK197)</f>
        <v>0</v>
      </c>
    </row>
    <row r="165" spans="2:65" s="1" customFormat="1" ht="16.5" customHeight="1">
      <c r="B165" s="132"/>
      <c r="C165" s="133" t="s">
        <v>317</v>
      </c>
      <c r="D165" s="133" t="s">
        <v>185</v>
      </c>
      <c r="E165" s="134" t="s">
        <v>746</v>
      </c>
      <c r="F165" s="135" t="s">
        <v>747</v>
      </c>
      <c r="G165" s="136" t="s">
        <v>248</v>
      </c>
      <c r="H165" s="137">
        <v>15</v>
      </c>
      <c r="I165" s="138"/>
      <c r="J165" s="139">
        <f>ROUND(I165*H165,2)</f>
        <v>0</v>
      </c>
      <c r="K165" s="135" t="s">
        <v>189</v>
      </c>
      <c r="L165" s="33"/>
      <c r="M165" s="140" t="s">
        <v>3</v>
      </c>
      <c r="N165" s="141" t="s">
        <v>43</v>
      </c>
      <c r="P165" s="142">
        <f>O165*H165</f>
        <v>0</v>
      </c>
      <c r="Q165" s="142">
        <v>0.00276</v>
      </c>
      <c r="R165" s="142">
        <f>Q165*H165</f>
        <v>0.0414</v>
      </c>
      <c r="S165" s="142">
        <v>0</v>
      </c>
      <c r="T165" s="143">
        <f>S165*H165</f>
        <v>0</v>
      </c>
      <c r="AR165" s="144" t="s">
        <v>127</v>
      </c>
      <c r="AT165" s="144" t="s">
        <v>185</v>
      </c>
      <c r="AU165" s="144" t="s">
        <v>80</v>
      </c>
      <c r="AY165" s="18" t="s">
        <v>183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8" t="s">
        <v>76</v>
      </c>
      <c r="BK165" s="145">
        <f>ROUND(I165*H165,2)</f>
        <v>0</v>
      </c>
      <c r="BL165" s="18" t="s">
        <v>127</v>
      </c>
      <c r="BM165" s="144" t="s">
        <v>748</v>
      </c>
    </row>
    <row r="166" spans="2:47" s="1" customFormat="1" ht="19.5">
      <c r="B166" s="33"/>
      <c r="D166" s="146" t="s">
        <v>191</v>
      </c>
      <c r="F166" s="147" t="s">
        <v>749</v>
      </c>
      <c r="I166" s="148"/>
      <c r="L166" s="33"/>
      <c r="M166" s="149"/>
      <c r="T166" s="54"/>
      <c r="AT166" s="18" t="s">
        <v>191</v>
      </c>
      <c r="AU166" s="18" t="s">
        <v>80</v>
      </c>
    </row>
    <row r="167" spans="2:47" s="1" customFormat="1" ht="12">
      <c r="B167" s="33"/>
      <c r="D167" s="150" t="s">
        <v>193</v>
      </c>
      <c r="F167" s="151" t="s">
        <v>750</v>
      </c>
      <c r="I167" s="148"/>
      <c r="L167" s="33"/>
      <c r="M167" s="149"/>
      <c r="T167" s="54"/>
      <c r="AT167" s="18" t="s">
        <v>193</v>
      </c>
      <c r="AU167" s="18" t="s">
        <v>80</v>
      </c>
    </row>
    <row r="168" spans="2:65" s="1" customFormat="1" ht="16.5" customHeight="1">
      <c r="B168" s="132"/>
      <c r="C168" s="133" t="s">
        <v>323</v>
      </c>
      <c r="D168" s="133" t="s">
        <v>185</v>
      </c>
      <c r="E168" s="134" t="s">
        <v>751</v>
      </c>
      <c r="F168" s="135" t="s">
        <v>752</v>
      </c>
      <c r="G168" s="136" t="s">
        <v>248</v>
      </c>
      <c r="H168" s="137">
        <v>15</v>
      </c>
      <c r="I168" s="138"/>
      <c r="J168" s="139">
        <f>ROUND(I168*H168,2)</f>
        <v>0</v>
      </c>
      <c r="K168" s="135" t="s">
        <v>189</v>
      </c>
      <c r="L168" s="33"/>
      <c r="M168" s="140" t="s">
        <v>3</v>
      </c>
      <c r="N168" s="141" t="s">
        <v>43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127</v>
      </c>
      <c r="AT168" s="144" t="s">
        <v>185</v>
      </c>
      <c r="AU168" s="144" t="s">
        <v>80</v>
      </c>
      <c r="AY168" s="18" t="s">
        <v>183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8" t="s">
        <v>76</v>
      </c>
      <c r="BK168" s="145">
        <f>ROUND(I168*H168,2)</f>
        <v>0</v>
      </c>
      <c r="BL168" s="18" t="s">
        <v>127</v>
      </c>
      <c r="BM168" s="144" t="s">
        <v>753</v>
      </c>
    </row>
    <row r="169" spans="2:47" s="1" customFormat="1" ht="12">
      <c r="B169" s="33"/>
      <c r="D169" s="146" t="s">
        <v>191</v>
      </c>
      <c r="F169" s="147" t="s">
        <v>754</v>
      </c>
      <c r="I169" s="148"/>
      <c r="L169" s="33"/>
      <c r="M169" s="149"/>
      <c r="T169" s="54"/>
      <c r="AT169" s="18" t="s">
        <v>191</v>
      </c>
      <c r="AU169" s="18" t="s">
        <v>80</v>
      </c>
    </row>
    <row r="170" spans="2:47" s="1" customFormat="1" ht="12">
      <c r="B170" s="33"/>
      <c r="D170" s="150" t="s">
        <v>193</v>
      </c>
      <c r="F170" s="151" t="s">
        <v>755</v>
      </c>
      <c r="I170" s="148"/>
      <c r="L170" s="33"/>
      <c r="M170" s="149"/>
      <c r="T170" s="54"/>
      <c r="AT170" s="18" t="s">
        <v>193</v>
      </c>
      <c r="AU170" s="18" t="s">
        <v>80</v>
      </c>
    </row>
    <row r="171" spans="2:65" s="1" customFormat="1" ht="16.5" customHeight="1">
      <c r="B171" s="132"/>
      <c r="C171" s="133" t="s">
        <v>329</v>
      </c>
      <c r="D171" s="133" t="s">
        <v>185</v>
      </c>
      <c r="E171" s="134" t="s">
        <v>756</v>
      </c>
      <c r="F171" s="135" t="s">
        <v>757</v>
      </c>
      <c r="G171" s="136" t="s">
        <v>347</v>
      </c>
      <c r="H171" s="137">
        <v>4</v>
      </c>
      <c r="I171" s="138"/>
      <c r="J171" s="139">
        <f>ROUND(I171*H171,2)</f>
        <v>0</v>
      </c>
      <c r="K171" s="135" t="s">
        <v>189</v>
      </c>
      <c r="L171" s="33"/>
      <c r="M171" s="140" t="s">
        <v>3</v>
      </c>
      <c r="N171" s="141" t="s">
        <v>43</v>
      </c>
      <c r="P171" s="142">
        <f>O171*H171</f>
        <v>0</v>
      </c>
      <c r="Q171" s="142">
        <v>0.12422</v>
      </c>
      <c r="R171" s="142">
        <f>Q171*H171</f>
        <v>0.49688</v>
      </c>
      <c r="S171" s="142">
        <v>0</v>
      </c>
      <c r="T171" s="143">
        <f>S171*H171</f>
        <v>0</v>
      </c>
      <c r="AR171" s="144" t="s">
        <v>127</v>
      </c>
      <c r="AT171" s="144" t="s">
        <v>185</v>
      </c>
      <c r="AU171" s="144" t="s">
        <v>80</v>
      </c>
      <c r="AY171" s="18" t="s">
        <v>183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8" t="s">
        <v>76</v>
      </c>
      <c r="BK171" s="145">
        <f>ROUND(I171*H171,2)</f>
        <v>0</v>
      </c>
      <c r="BL171" s="18" t="s">
        <v>127</v>
      </c>
      <c r="BM171" s="144" t="s">
        <v>758</v>
      </c>
    </row>
    <row r="172" spans="2:47" s="1" customFormat="1" ht="12">
      <c r="B172" s="33"/>
      <c r="D172" s="146" t="s">
        <v>191</v>
      </c>
      <c r="F172" s="147" t="s">
        <v>759</v>
      </c>
      <c r="I172" s="148"/>
      <c r="L172" s="33"/>
      <c r="M172" s="149"/>
      <c r="T172" s="54"/>
      <c r="AT172" s="18" t="s">
        <v>191</v>
      </c>
      <c r="AU172" s="18" t="s">
        <v>80</v>
      </c>
    </row>
    <row r="173" spans="2:47" s="1" customFormat="1" ht="12">
      <c r="B173" s="33"/>
      <c r="D173" s="150" t="s">
        <v>193</v>
      </c>
      <c r="F173" s="151" t="s">
        <v>760</v>
      </c>
      <c r="I173" s="148"/>
      <c r="L173" s="33"/>
      <c r="M173" s="149"/>
      <c r="T173" s="54"/>
      <c r="AT173" s="18" t="s">
        <v>193</v>
      </c>
      <c r="AU173" s="18" t="s">
        <v>80</v>
      </c>
    </row>
    <row r="174" spans="2:65" s="1" customFormat="1" ht="16.5" customHeight="1">
      <c r="B174" s="132"/>
      <c r="C174" s="173" t="s">
        <v>8</v>
      </c>
      <c r="D174" s="173" t="s">
        <v>312</v>
      </c>
      <c r="E174" s="174" t="s">
        <v>761</v>
      </c>
      <c r="F174" s="175" t="s">
        <v>762</v>
      </c>
      <c r="G174" s="176" t="s">
        <v>347</v>
      </c>
      <c r="H174" s="177">
        <v>4</v>
      </c>
      <c r="I174" s="178"/>
      <c r="J174" s="179">
        <f>ROUND(I174*H174,2)</f>
        <v>0</v>
      </c>
      <c r="K174" s="175" t="s">
        <v>189</v>
      </c>
      <c r="L174" s="180"/>
      <c r="M174" s="181" t="s">
        <v>3</v>
      </c>
      <c r="N174" s="182" t="s">
        <v>43</v>
      </c>
      <c r="P174" s="142">
        <f>O174*H174</f>
        <v>0</v>
      </c>
      <c r="Q174" s="142">
        <v>0.108</v>
      </c>
      <c r="R174" s="142">
        <f>Q174*H174</f>
        <v>0.432</v>
      </c>
      <c r="S174" s="142">
        <v>0</v>
      </c>
      <c r="T174" s="143">
        <f>S174*H174</f>
        <v>0</v>
      </c>
      <c r="AR174" s="144" t="s">
        <v>245</v>
      </c>
      <c r="AT174" s="144" t="s">
        <v>312</v>
      </c>
      <c r="AU174" s="144" t="s">
        <v>80</v>
      </c>
      <c r="AY174" s="18" t="s">
        <v>183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76</v>
      </c>
      <c r="BK174" s="145">
        <f>ROUND(I174*H174,2)</f>
        <v>0</v>
      </c>
      <c r="BL174" s="18" t="s">
        <v>127</v>
      </c>
      <c r="BM174" s="144" t="s">
        <v>763</v>
      </c>
    </row>
    <row r="175" spans="2:47" s="1" customFormat="1" ht="12">
      <c r="B175" s="33"/>
      <c r="D175" s="146" t="s">
        <v>191</v>
      </c>
      <c r="F175" s="147" t="s">
        <v>762</v>
      </c>
      <c r="I175" s="148"/>
      <c r="L175" s="33"/>
      <c r="M175" s="149"/>
      <c r="T175" s="54"/>
      <c r="AT175" s="18" t="s">
        <v>191</v>
      </c>
      <c r="AU175" s="18" t="s">
        <v>80</v>
      </c>
    </row>
    <row r="176" spans="2:65" s="1" customFormat="1" ht="16.5" customHeight="1">
      <c r="B176" s="132"/>
      <c r="C176" s="133" t="s">
        <v>344</v>
      </c>
      <c r="D176" s="133" t="s">
        <v>185</v>
      </c>
      <c r="E176" s="134" t="s">
        <v>764</v>
      </c>
      <c r="F176" s="135" t="s">
        <v>765</v>
      </c>
      <c r="G176" s="136" t="s">
        <v>347</v>
      </c>
      <c r="H176" s="137">
        <v>4</v>
      </c>
      <c r="I176" s="138"/>
      <c r="J176" s="139">
        <f>ROUND(I176*H176,2)</f>
        <v>0</v>
      </c>
      <c r="K176" s="135" t="s">
        <v>189</v>
      </c>
      <c r="L176" s="33"/>
      <c r="M176" s="140" t="s">
        <v>3</v>
      </c>
      <c r="N176" s="141" t="s">
        <v>43</v>
      </c>
      <c r="P176" s="142">
        <f>O176*H176</f>
        <v>0</v>
      </c>
      <c r="Q176" s="142">
        <v>0.02972</v>
      </c>
      <c r="R176" s="142">
        <f>Q176*H176</f>
        <v>0.11888</v>
      </c>
      <c r="S176" s="142">
        <v>0</v>
      </c>
      <c r="T176" s="143">
        <f>S176*H176</f>
        <v>0</v>
      </c>
      <c r="AR176" s="144" t="s">
        <v>127</v>
      </c>
      <c r="AT176" s="144" t="s">
        <v>185</v>
      </c>
      <c r="AU176" s="144" t="s">
        <v>80</v>
      </c>
      <c r="AY176" s="18" t="s">
        <v>183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76</v>
      </c>
      <c r="BK176" s="145">
        <f>ROUND(I176*H176,2)</f>
        <v>0</v>
      </c>
      <c r="BL176" s="18" t="s">
        <v>127</v>
      </c>
      <c r="BM176" s="144" t="s">
        <v>766</v>
      </c>
    </row>
    <row r="177" spans="2:47" s="1" customFormat="1" ht="12">
      <c r="B177" s="33"/>
      <c r="D177" s="146" t="s">
        <v>191</v>
      </c>
      <c r="F177" s="147" t="s">
        <v>767</v>
      </c>
      <c r="I177" s="148"/>
      <c r="L177" s="33"/>
      <c r="M177" s="149"/>
      <c r="T177" s="54"/>
      <c r="AT177" s="18" t="s">
        <v>191</v>
      </c>
      <c r="AU177" s="18" t="s">
        <v>80</v>
      </c>
    </row>
    <row r="178" spans="2:47" s="1" customFormat="1" ht="12">
      <c r="B178" s="33"/>
      <c r="D178" s="150" t="s">
        <v>193</v>
      </c>
      <c r="F178" s="151" t="s">
        <v>768</v>
      </c>
      <c r="I178" s="148"/>
      <c r="L178" s="33"/>
      <c r="M178" s="149"/>
      <c r="T178" s="54"/>
      <c r="AT178" s="18" t="s">
        <v>193</v>
      </c>
      <c r="AU178" s="18" t="s">
        <v>80</v>
      </c>
    </row>
    <row r="179" spans="2:65" s="1" customFormat="1" ht="16.5" customHeight="1">
      <c r="B179" s="132"/>
      <c r="C179" s="173" t="s">
        <v>352</v>
      </c>
      <c r="D179" s="173" t="s">
        <v>312</v>
      </c>
      <c r="E179" s="174" t="s">
        <v>769</v>
      </c>
      <c r="F179" s="175" t="s">
        <v>770</v>
      </c>
      <c r="G179" s="176" t="s">
        <v>347</v>
      </c>
      <c r="H179" s="177">
        <v>4</v>
      </c>
      <c r="I179" s="178"/>
      <c r="J179" s="179">
        <f>ROUND(I179*H179,2)</f>
        <v>0</v>
      </c>
      <c r="K179" s="175" t="s">
        <v>189</v>
      </c>
      <c r="L179" s="180"/>
      <c r="M179" s="181" t="s">
        <v>3</v>
      </c>
      <c r="N179" s="182" t="s">
        <v>43</v>
      </c>
      <c r="P179" s="142">
        <f>O179*H179</f>
        <v>0</v>
      </c>
      <c r="Q179" s="142">
        <v>0.112</v>
      </c>
      <c r="R179" s="142">
        <f>Q179*H179</f>
        <v>0.448</v>
      </c>
      <c r="S179" s="142">
        <v>0</v>
      </c>
      <c r="T179" s="143">
        <f>S179*H179</f>
        <v>0</v>
      </c>
      <c r="AR179" s="144" t="s">
        <v>245</v>
      </c>
      <c r="AT179" s="144" t="s">
        <v>312</v>
      </c>
      <c r="AU179" s="144" t="s">
        <v>80</v>
      </c>
      <c r="AY179" s="18" t="s">
        <v>183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8" t="s">
        <v>76</v>
      </c>
      <c r="BK179" s="145">
        <f>ROUND(I179*H179,2)</f>
        <v>0</v>
      </c>
      <c r="BL179" s="18" t="s">
        <v>127</v>
      </c>
      <c r="BM179" s="144" t="s">
        <v>771</v>
      </c>
    </row>
    <row r="180" spans="2:47" s="1" customFormat="1" ht="12">
      <c r="B180" s="33"/>
      <c r="D180" s="146" t="s">
        <v>191</v>
      </c>
      <c r="F180" s="147" t="s">
        <v>770</v>
      </c>
      <c r="I180" s="148"/>
      <c r="L180" s="33"/>
      <c r="M180" s="149"/>
      <c r="T180" s="54"/>
      <c r="AT180" s="18" t="s">
        <v>191</v>
      </c>
      <c r="AU180" s="18" t="s">
        <v>80</v>
      </c>
    </row>
    <row r="181" spans="2:65" s="1" customFormat="1" ht="16.5" customHeight="1">
      <c r="B181" s="132"/>
      <c r="C181" s="133" t="s">
        <v>359</v>
      </c>
      <c r="D181" s="133" t="s">
        <v>185</v>
      </c>
      <c r="E181" s="134" t="s">
        <v>772</v>
      </c>
      <c r="F181" s="135" t="s">
        <v>773</v>
      </c>
      <c r="G181" s="136" t="s">
        <v>347</v>
      </c>
      <c r="H181" s="137">
        <v>4</v>
      </c>
      <c r="I181" s="138"/>
      <c r="J181" s="139">
        <f>ROUND(I181*H181,2)</f>
        <v>0</v>
      </c>
      <c r="K181" s="135" t="s">
        <v>189</v>
      </c>
      <c r="L181" s="33"/>
      <c r="M181" s="140" t="s">
        <v>3</v>
      </c>
      <c r="N181" s="141" t="s">
        <v>43</v>
      </c>
      <c r="P181" s="142">
        <f>O181*H181</f>
        <v>0</v>
      </c>
      <c r="Q181" s="142">
        <v>0.02972</v>
      </c>
      <c r="R181" s="142">
        <f>Q181*H181</f>
        <v>0.11888</v>
      </c>
      <c r="S181" s="142">
        <v>0</v>
      </c>
      <c r="T181" s="143">
        <f>S181*H181</f>
        <v>0</v>
      </c>
      <c r="AR181" s="144" t="s">
        <v>127</v>
      </c>
      <c r="AT181" s="144" t="s">
        <v>185</v>
      </c>
      <c r="AU181" s="144" t="s">
        <v>80</v>
      </c>
      <c r="AY181" s="18" t="s">
        <v>183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8" t="s">
        <v>76</v>
      </c>
      <c r="BK181" s="145">
        <f>ROUND(I181*H181,2)</f>
        <v>0</v>
      </c>
      <c r="BL181" s="18" t="s">
        <v>127</v>
      </c>
      <c r="BM181" s="144" t="s">
        <v>774</v>
      </c>
    </row>
    <row r="182" spans="2:47" s="1" customFormat="1" ht="12">
      <c r="B182" s="33"/>
      <c r="D182" s="146" t="s">
        <v>191</v>
      </c>
      <c r="F182" s="147" t="s">
        <v>775</v>
      </c>
      <c r="I182" s="148"/>
      <c r="L182" s="33"/>
      <c r="M182" s="149"/>
      <c r="T182" s="54"/>
      <c r="AT182" s="18" t="s">
        <v>191</v>
      </c>
      <c r="AU182" s="18" t="s">
        <v>80</v>
      </c>
    </row>
    <row r="183" spans="2:47" s="1" customFormat="1" ht="12">
      <c r="B183" s="33"/>
      <c r="D183" s="150" t="s">
        <v>193</v>
      </c>
      <c r="F183" s="151" t="s">
        <v>776</v>
      </c>
      <c r="I183" s="148"/>
      <c r="L183" s="33"/>
      <c r="M183" s="149"/>
      <c r="T183" s="54"/>
      <c r="AT183" s="18" t="s">
        <v>193</v>
      </c>
      <c r="AU183" s="18" t="s">
        <v>80</v>
      </c>
    </row>
    <row r="184" spans="2:65" s="1" customFormat="1" ht="16.5" customHeight="1">
      <c r="B184" s="132"/>
      <c r="C184" s="173" t="s">
        <v>365</v>
      </c>
      <c r="D184" s="173" t="s">
        <v>312</v>
      </c>
      <c r="E184" s="174" t="s">
        <v>777</v>
      </c>
      <c r="F184" s="175" t="s">
        <v>778</v>
      </c>
      <c r="G184" s="176" t="s">
        <v>347</v>
      </c>
      <c r="H184" s="177">
        <v>4</v>
      </c>
      <c r="I184" s="178"/>
      <c r="J184" s="179">
        <f>ROUND(I184*H184,2)</f>
        <v>0</v>
      </c>
      <c r="K184" s="175" t="s">
        <v>189</v>
      </c>
      <c r="L184" s="180"/>
      <c r="M184" s="181" t="s">
        <v>3</v>
      </c>
      <c r="N184" s="182" t="s">
        <v>43</v>
      </c>
      <c r="P184" s="142">
        <f>O184*H184</f>
        <v>0</v>
      </c>
      <c r="Q184" s="142">
        <v>0.054</v>
      </c>
      <c r="R184" s="142">
        <f>Q184*H184</f>
        <v>0.216</v>
      </c>
      <c r="S184" s="142">
        <v>0</v>
      </c>
      <c r="T184" s="143">
        <f>S184*H184</f>
        <v>0</v>
      </c>
      <c r="AR184" s="144" t="s">
        <v>245</v>
      </c>
      <c r="AT184" s="144" t="s">
        <v>312</v>
      </c>
      <c r="AU184" s="144" t="s">
        <v>80</v>
      </c>
      <c r="AY184" s="18" t="s">
        <v>183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8" t="s">
        <v>76</v>
      </c>
      <c r="BK184" s="145">
        <f>ROUND(I184*H184,2)</f>
        <v>0</v>
      </c>
      <c r="BL184" s="18" t="s">
        <v>127</v>
      </c>
      <c r="BM184" s="144" t="s">
        <v>779</v>
      </c>
    </row>
    <row r="185" spans="2:47" s="1" customFormat="1" ht="12">
      <c r="B185" s="33"/>
      <c r="D185" s="146" t="s">
        <v>191</v>
      </c>
      <c r="F185" s="147" t="s">
        <v>778</v>
      </c>
      <c r="I185" s="148"/>
      <c r="L185" s="33"/>
      <c r="M185" s="149"/>
      <c r="T185" s="54"/>
      <c r="AT185" s="18" t="s">
        <v>191</v>
      </c>
      <c r="AU185" s="18" t="s">
        <v>80</v>
      </c>
    </row>
    <row r="186" spans="2:65" s="1" customFormat="1" ht="16.5" customHeight="1">
      <c r="B186" s="132"/>
      <c r="C186" s="133" t="s">
        <v>371</v>
      </c>
      <c r="D186" s="133" t="s">
        <v>185</v>
      </c>
      <c r="E186" s="134" t="s">
        <v>780</v>
      </c>
      <c r="F186" s="135" t="s">
        <v>781</v>
      </c>
      <c r="G186" s="136" t="s">
        <v>347</v>
      </c>
      <c r="H186" s="137">
        <v>4</v>
      </c>
      <c r="I186" s="138"/>
      <c r="J186" s="139">
        <f>ROUND(I186*H186,2)</f>
        <v>0</v>
      </c>
      <c r="K186" s="135" t="s">
        <v>189</v>
      </c>
      <c r="L186" s="33"/>
      <c r="M186" s="140" t="s">
        <v>3</v>
      </c>
      <c r="N186" s="141" t="s">
        <v>43</v>
      </c>
      <c r="P186" s="142">
        <f>O186*H186</f>
        <v>0</v>
      </c>
      <c r="Q186" s="142">
        <v>0.21734</v>
      </c>
      <c r="R186" s="142">
        <f>Q186*H186</f>
        <v>0.86936</v>
      </c>
      <c r="S186" s="142">
        <v>0</v>
      </c>
      <c r="T186" s="143">
        <f>S186*H186</f>
        <v>0</v>
      </c>
      <c r="AR186" s="144" t="s">
        <v>127</v>
      </c>
      <c r="AT186" s="144" t="s">
        <v>185</v>
      </c>
      <c r="AU186" s="144" t="s">
        <v>80</v>
      </c>
      <c r="AY186" s="18" t="s">
        <v>183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8" t="s">
        <v>76</v>
      </c>
      <c r="BK186" s="145">
        <f>ROUND(I186*H186,2)</f>
        <v>0</v>
      </c>
      <c r="BL186" s="18" t="s">
        <v>127</v>
      </c>
      <c r="BM186" s="144" t="s">
        <v>782</v>
      </c>
    </row>
    <row r="187" spans="2:47" s="1" customFormat="1" ht="12">
      <c r="B187" s="33"/>
      <c r="D187" s="146" t="s">
        <v>191</v>
      </c>
      <c r="F187" s="147" t="s">
        <v>781</v>
      </c>
      <c r="I187" s="148"/>
      <c r="L187" s="33"/>
      <c r="M187" s="149"/>
      <c r="T187" s="54"/>
      <c r="AT187" s="18" t="s">
        <v>191</v>
      </c>
      <c r="AU187" s="18" t="s">
        <v>80</v>
      </c>
    </row>
    <row r="188" spans="2:47" s="1" customFormat="1" ht="12">
      <c r="B188" s="33"/>
      <c r="D188" s="150" t="s">
        <v>193</v>
      </c>
      <c r="F188" s="151" t="s">
        <v>783</v>
      </c>
      <c r="I188" s="148"/>
      <c r="L188" s="33"/>
      <c r="M188" s="149"/>
      <c r="T188" s="54"/>
      <c r="AT188" s="18" t="s">
        <v>193</v>
      </c>
      <c r="AU188" s="18" t="s">
        <v>80</v>
      </c>
    </row>
    <row r="189" spans="2:65" s="1" customFormat="1" ht="16.5" customHeight="1">
      <c r="B189" s="132"/>
      <c r="C189" s="173" t="s">
        <v>378</v>
      </c>
      <c r="D189" s="173" t="s">
        <v>312</v>
      </c>
      <c r="E189" s="174" t="s">
        <v>784</v>
      </c>
      <c r="F189" s="175" t="s">
        <v>785</v>
      </c>
      <c r="G189" s="176" t="s">
        <v>347</v>
      </c>
      <c r="H189" s="177">
        <v>4</v>
      </c>
      <c r="I189" s="178"/>
      <c r="J189" s="179">
        <f>ROUND(I189*H189,2)</f>
        <v>0</v>
      </c>
      <c r="K189" s="175" t="s">
        <v>189</v>
      </c>
      <c r="L189" s="180"/>
      <c r="M189" s="181" t="s">
        <v>3</v>
      </c>
      <c r="N189" s="182" t="s">
        <v>43</v>
      </c>
      <c r="P189" s="142">
        <f>O189*H189</f>
        <v>0</v>
      </c>
      <c r="Q189" s="142">
        <v>0.027</v>
      </c>
      <c r="R189" s="142">
        <f>Q189*H189</f>
        <v>0.108</v>
      </c>
      <c r="S189" s="142">
        <v>0</v>
      </c>
      <c r="T189" s="143">
        <f>S189*H189</f>
        <v>0</v>
      </c>
      <c r="AR189" s="144" t="s">
        <v>245</v>
      </c>
      <c r="AT189" s="144" t="s">
        <v>312</v>
      </c>
      <c r="AU189" s="144" t="s">
        <v>80</v>
      </c>
      <c r="AY189" s="18" t="s">
        <v>183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8" t="s">
        <v>76</v>
      </c>
      <c r="BK189" s="145">
        <f>ROUND(I189*H189,2)</f>
        <v>0</v>
      </c>
      <c r="BL189" s="18" t="s">
        <v>127</v>
      </c>
      <c r="BM189" s="144" t="s">
        <v>786</v>
      </c>
    </row>
    <row r="190" spans="2:47" s="1" customFormat="1" ht="12">
      <c r="B190" s="33"/>
      <c r="D190" s="146" t="s">
        <v>191</v>
      </c>
      <c r="F190" s="147" t="s">
        <v>785</v>
      </c>
      <c r="I190" s="148"/>
      <c r="L190" s="33"/>
      <c r="M190" s="149"/>
      <c r="T190" s="54"/>
      <c r="AT190" s="18" t="s">
        <v>191</v>
      </c>
      <c r="AU190" s="18" t="s">
        <v>80</v>
      </c>
    </row>
    <row r="191" spans="2:65" s="1" customFormat="1" ht="16.5" customHeight="1">
      <c r="B191" s="132"/>
      <c r="C191" s="173" t="s">
        <v>384</v>
      </c>
      <c r="D191" s="173" t="s">
        <v>312</v>
      </c>
      <c r="E191" s="174" t="s">
        <v>787</v>
      </c>
      <c r="F191" s="175" t="s">
        <v>788</v>
      </c>
      <c r="G191" s="176" t="s">
        <v>347</v>
      </c>
      <c r="H191" s="177">
        <v>4</v>
      </c>
      <c r="I191" s="178"/>
      <c r="J191" s="179">
        <f>ROUND(I191*H191,2)</f>
        <v>0</v>
      </c>
      <c r="K191" s="175" t="s">
        <v>189</v>
      </c>
      <c r="L191" s="180"/>
      <c r="M191" s="181" t="s">
        <v>3</v>
      </c>
      <c r="N191" s="182" t="s">
        <v>43</v>
      </c>
      <c r="P191" s="142">
        <f>O191*H191</f>
        <v>0</v>
      </c>
      <c r="Q191" s="142">
        <v>0.0506</v>
      </c>
      <c r="R191" s="142">
        <f>Q191*H191</f>
        <v>0.2024</v>
      </c>
      <c r="S191" s="142">
        <v>0</v>
      </c>
      <c r="T191" s="143">
        <f>S191*H191</f>
        <v>0</v>
      </c>
      <c r="AR191" s="144" t="s">
        <v>245</v>
      </c>
      <c r="AT191" s="144" t="s">
        <v>312</v>
      </c>
      <c r="AU191" s="144" t="s">
        <v>80</v>
      </c>
      <c r="AY191" s="18" t="s">
        <v>183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8" t="s">
        <v>76</v>
      </c>
      <c r="BK191" s="145">
        <f>ROUND(I191*H191,2)</f>
        <v>0</v>
      </c>
      <c r="BL191" s="18" t="s">
        <v>127</v>
      </c>
      <c r="BM191" s="144" t="s">
        <v>789</v>
      </c>
    </row>
    <row r="192" spans="2:47" s="1" customFormat="1" ht="12">
      <c r="B192" s="33"/>
      <c r="D192" s="146" t="s">
        <v>191</v>
      </c>
      <c r="F192" s="147" t="s">
        <v>788</v>
      </c>
      <c r="I192" s="148"/>
      <c r="L192" s="33"/>
      <c r="M192" s="149"/>
      <c r="T192" s="54"/>
      <c r="AT192" s="18" t="s">
        <v>191</v>
      </c>
      <c r="AU192" s="18" t="s">
        <v>80</v>
      </c>
    </row>
    <row r="193" spans="2:65" s="1" customFormat="1" ht="16.5" customHeight="1">
      <c r="B193" s="132"/>
      <c r="C193" s="173" t="s">
        <v>389</v>
      </c>
      <c r="D193" s="173" t="s">
        <v>312</v>
      </c>
      <c r="E193" s="174" t="s">
        <v>790</v>
      </c>
      <c r="F193" s="175" t="s">
        <v>791</v>
      </c>
      <c r="G193" s="176" t="s">
        <v>347</v>
      </c>
      <c r="H193" s="177">
        <v>4</v>
      </c>
      <c r="I193" s="178"/>
      <c r="J193" s="179">
        <f>ROUND(I193*H193,2)</f>
        <v>0</v>
      </c>
      <c r="K193" s="175" t="s">
        <v>189</v>
      </c>
      <c r="L193" s="180"/>
      <c r="M193" s="181" t="s">
        <v>3</v>
      </c>
      <c r="N193" s="182" t="s">
        <v>43</v>
      </c>
      <c r="P193" s="142">
        <f>O193*H193</f>
        <v>0</v>
      </c>
      <c r="Q193" s="142">
        <v>0.003</v>
      </c>
      <c r="R193" s="142">
        <f>Q193*H193</f>
        <v>0.012</v>
      </c>
      <c r="S193" s="142">
        <v>0</v>
      </c>
      <c r="T193" s="143">
        <f>S193*H193</f>
        <v>0</v>
      </c>
      <c r="AR193" s="144" t="s">
        <v>245</v>
      </c>
      <c r="AT193" s="144" t="s">
        <v>312</v>
      </c>
      <c r="AU193" s="144" t="s">
        <v>80</v>
      </c>
      <c r="AY193" s="18" t="s">
        <v>183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8" t="s">
        <v>76</v>
      </c>
      <c r="BK193" s="145">
        <f>ROUND(I193*H193,2)</f>
        <v>0</v>
      </c>
      <c r="BL193" s="18" t="s">
        <v>127</v>
      </c>
      <c r="BM193" s="144" t="s">
        <v>792</v>
      </c>
    </row>
    <row r="194" spans="2:47" s="1" customFormat="1" ht="12">
      <c r="B194" s="33"/>
      <c r="D194" s="146" t="s">
        <v>191</v>
      </c>
      <c r="F194" s="147" t="s">
        <v>791</v>
      </c>
      <c r="I194" s="148"/>
      <c r="L194" s="33"/>
      <c r="M194" s="149"/>
      <c r="T194" s="54"/>
      <c r="AT194" s="18" t="s">
        <v>191</v>
      </c>
      <c r="AU194" s="18" t="s">
        <v>80</v>
      </c>
    </row>
    <row r="195" spans="2:65" s="1" customFormat="1" ht="16.5" customHeight="1">
      <c r="B195" s="132"/>
      <c r="C195" s="133" t="s">
        <v>397</v>
      </c>
      <c r="D195" s="133" t="s">
        <v>185</v>
      </c>
      <c r="E195" s="134" t="s">
        <v>793</v>
      </c>
      <c r="F195" s="135" t="s">
        <v>794</v>
      </c>
      <c r="G195" s="136" t="s">
        <v>347</v>
      </c>
      <c r="H195" s="137">
        <v>2</v>
      </c>
      <c r="I195" s="138"/>
      <c r="J195" s="139">
        <f>ROUND(I195*H195,2)</f>
        <v>0</v>
      </c>
      <c r="K195" s="135" t="s">
        <v>189</v>
      </c>
      <c r="L195" s="33"/>
      <c r="M195" s="140" t="s">
        <v>3</v>
      </c>
      <c r="N195" s="141" t="s">
        <v>43</v>
      </c>
      <c r="P195" s="142">
        <f>O195*H195</f>
        <v>0</v>
      </c>
      <c r="Q195" s="142">
        <v>0</v>
      </c>
      <c r="R195" s="142">
        <f>Q195*H195</f>
        <v>0</v>
      </c>
      <c r="S195" s="142">
        <v>0.2</v>
      </c>
      <c r="T195" s="143">
        <f>S195*H195</f>
        <v>0.4</v>
      </c>
      <c r="AR195" s="144" t="s">
        <v>127</v>
      </c>
      <c r="AT195" s="144" t="s">
        <v>185</v>
      </c>
      <c r="AU195" s="144" t="s">
        <v>80</v>
      </c>
      <c r="AY195" s="18" t="s">
        <v>183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8" t="s">
        <v>76</v>
      </c>
      <c r="BK195" s="145">
        <f>ROUND(I195*H195,2)</f>
        <v>0</v>
      </c>
      <c r="BL195" s="18" t="s">
        <v>127</v>
      </c>
      <c r="BM195" s="144" t="s">
        <v>795</v>
      </c>
    </row>
    <row r="196" spans="2:47" s="1" customFormat="1" ht="12">
      <c r="B196" s="33"/>
      <c r="D196" s="146" t="s">
        <v>191</v>
      </c>
      <c r="F196" s="147" t="s">
        <v>796</v>
      </c>
      <c r="I196" s="148"/>
      <c r="L196" s="33"/>
      <c r="M196" s="149"/>
      <c r="T196" s="54"/>
      <c r="AT196" s="18" t="s">
        <v>191</v>
      </c>
      <c r="AU196" s="18" t="s">
        <v>80</v>
      </c>
    </row>
    <row r="197" spans="2:47" s="1" customFormat="1" ht="12">
      <c r="B197" s="33"/>
      <c r="D197" s="150" t="s">
        <v>193</v>
      </c>
      <c r="F197" s="151" t="s">
        <v>797</v>
      </c>
      <c r="I197" s="148"/>
      <c r="L197" s="33"/>
      <c r="M197" s="149"/>
      <c r="T197" s="54"/>
      <c r="AT197" s="18" t="s">
        <v>193</v>
      </c>
      <c r="AU197" s="18" t="s">
        <v>80</v>
      </c>
    </row>
    <row r="198" spans="2:63" s="11" customFormat="1" ht="22.9" customHeight="1">
      <c r="B198" s="120"/>
      <c r="D198" s="121" t="s">
        <v>71</v>
      </c>
      <c r="E198" s="130" t="s">
        <v>492</v>
      </c>
      <c r="F198" s="130" t="s">
        <v>493</v>
      </c>
      <c r="I198" s="123"/>
      <c r="J198" s="131">
        <f>BK198</f>
        <v>0</v>
      </c>
      <c r="L198" s="120"/>
      <c r="M198" s="125"/>
      <c r="P198" s="126">
        <f>SUM(P199:P218)</f>
        <v>0</v>
      </c>
      <c r="R198" s="126">
        <f>SUM(R199:R218)</f>
        <v>0</v>
      </c>
      <c r="T198" s="127">
        <f>SUM(T199:T218)</f>
        <v>0</v>
      </c>
      <c r="AR198" s="121" t="s">
        <v>76</v>
      </c>
      <c r="AT198" s="128" t="s">
        <v>71</v>
      </c>
      <c r="AU198" s="128" t="s">
        <v>76</v>
      </c>
      <c r="AY198" s="121" t="s">
        <v>183</v>
      </c>
      <c r="BK198" s="129">
        <f>SUM(BK199:BK218)</f>
        <v>0</v>
      </c>
    </row>
    <row r="199" spans="2:65" s="1" customFormat="1" ht="16.5" customHeight="1">
      <c r="B199" s="132"/>
      <c r="C199" s="133" t="s">
        <v>402</v>
      </c>
      <c r="D199" s="133" t="s">
        <v>185</v>
      </c>
      <c r="E199" s="134" t="s">
        <v>495</v>
      </c>
      <c r="F199" s="135" t="s">
        <v>496</v>
      </c>
      <c r="G199" s="136" t="s">
        <v>295</v>
      </c>
      <c r="H199" s="137">
        <v>2.5</v>
      </c>
      <c r="I199" s="138"/>
      <c r="J199" s="139">
        <f>ROUND(I199*H199,2)</f>
        <v>0</v>
      </c>
      <c r="K199" s="135" t="s">
        <v>189</v>
      </c>
      <c r="L199" s="33"/>
      <c r="M199" s="140" t="s">
        <v>3</v>
      </c>
      <c r="N199" s="141" t="s">
        <v>43</v>
      </c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AR199" s="144" t="s">
        <v>127</v>
      </c>
      <c r="AT199" s="144" t="s">
        <v>185</v>
      </c>
      <c r="AU199" s="144" t="s">
        <v>80</v>
      </c>
      <c r="AY199" s="18" t="s">
        <v>183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8" t="s">
        <v>76</v>
      </c>
      <c r="BK199" s="145">
        <f>ROUND(I199*H199,2)</f>
        <v>0</v>
      </c>
      <c r="BL199" s="18" t="s">
        <v>127</v>
      </c>
      <c r="BM199" s="144" t="s">
        <v>798</v>
      </c>
    </row>
    <row r="200" spans="2:47" s="1" customFormat="1" ht="12">
      <c r="B200" s="33"/>
      <c r="D200" s="146" t="s">
        <v>191</v>
      </c>
      <c r="F200" s="147" t="s">
        <v>498</v>
      </c>
      <c r="I200" s="148"/>
      <c r="L200" s="33"/>
      <c r="M200" s="149"/>
      <c r="T200" s="54"/>
      <c r="AT200" s="18" t="s">
        <v>191</v>
      </c>
      <c r="AU200" s="18" t="s">
        <v>80</v>
      </c>
    </row>
    <row r="201" spans="2:47" s="1" customFormat="1" ht="12">
      <c r="B201" s="33"/>
      <c r="D201" s="150" t="s">
        <v>193</v>
      </c>
      <c r="F201" s="151" t="s">
        <v>499</v>
      </c>
      <c r="I201" s="148"/>
      <c r="L201" s="33"/>
      <c r="M201" s="149"/>
      <c r="T201" s="54"/>
      <c r="AT201" s="18" t="s">
        <v>193</v>
      </c>
      <c r="AU201" s="18" t="s">
        <v>80</v>
      </c>
    </row>
    <row r="202" spans="2:51" s="12" customFormat="1" ht="12">
      <c r="B202" s="153"/>
      <c r="D202" s="146" t="s">
        <v>197</v>
      </c>
      <c r="E202" s="154" t="s">
        <v>3</v>
      </c>
      <c r="F202" s="155" t="s">
        <v>500</v>
      </c>
      <c r="H202" s="154" t="s">
        <v>3</v>
      </c>
      <c r="I202" s="156"/>
      <c r="L202" s="153"/>
      <c r="M202" s="157"/>
      <c r="T202" s="158"/>
      <c r="AT202" s="154" t="s">
        <v>197</v>
      </c>
      <c r="AU202" s="154" t="s">
        <v>80</v>
      </c>
      <c r="AV202" s="12" t="s">
        <v>76</v>
      </c>
      <c r="AW202" s="12" t="s">
        <v>31</v>
      </c>
      <c r="AX202" s="12" t="s">
        <v>72</v>
      </c>
      <c r="AY202" s="154" t="s">
        <v>183</v>
      </c>
    </row>
    <row r="203" spans="2:51" s="13" customFormat="1" ht="12">
      <c r="B203" s="159"/>
      <c r="D203" s="146" t="s">
        <v>197</v>
      </c>
      <c r="E203" s="160" t="s">
        <v>3</v>
      </c>
      <c r="F203" s="161" t="s">
        <v>799</v>
      </c>
      <c r="H203" s="162">
        <v>2.5</v>
      </c>
      <c r="I203" s="163"/>
      <c r="L203" s="159"/>
      <c r="M203" s="164"/>
      <c r="T203" s="165"/>
      <c r="AT203" s="160" t="s">
        <v>197</v>
      </c>
      <c r="AU203" s="160" t="s">
        <v>80</v>
      </c>
      <c r="AV203" s="13" t="s">
        <v>80</v>
      </c>
      <c r="AW203" s="13" t="s">
        <v>31</v>
      </c>
      <c r="AX203" s="13" t="s">
        <v>72</v>
      </c>
      <c r="AY203" s="160" t="s">
        <v>183</v>
      </c>
    </row>
    <row r="204" spans="2:51" s="14" customFormat="1" ht="12">
      <c r="B204" s="166"/>
      <c r="D204" s="146" t="s">
        <v>197</v>
      </c>
      <c r="E204" s="167" t="s">
        <v>3</v>
      </c>
      <c r="F204" s="168" t="s">
        <v>226</v>
      </c>
      <c r="H204" s="169">
        <v>2.5</v>
      </c>
      <c r="I204" s="170"/>
      <c r="L204" s="166"/>
      <c r="M204" s="171"/>
      <c r="T204" s="172"/>
      <c r="AT204" s="167" t="s">
        <v>197</v>
      </c>
      <c r="AU204" s="167" t="s">
        <v>80</v>
      </c>
      <c r="AV204" s="14" t="s">
        <v>127</v>
      </c>
      <c r="AW204" s="14" t="s">
        <v>31</v>
      </c>
      <c r="AX204" s="14" t="s">
        <v>76</v>
      </c>
      <c r="AY204" s="167" t="s">
        <v>183</v>
      </c>
    </row>
    <row r="205" spans="2:65" s="1" customFormat="1" ht="16.5" customHeight="1">
      <c r="B205" s="132"/>
      <c r="C205" s="133" t="s">
        <v>408</v>
      </c>
      <c r="D205" s="133" t="s">
        <v>185</v>
      </c>
      <c r="E205" s="134" t="s">
        <v>800</v>
      </c>
      <c r="F205" s="135" t="s">
        <v>801</v>
      </c>
      <c r="G205" s="136" t="s">
        <v>295</v>
      </c>
      <c r="H205" s="137">
        <v>2.9</v>
      </c>
      <c r="I205" s="138"/>
      <c r="J205" s="139">
        <f>ROUND(I205*H205,2)</f>
        <v>0</v>
      </c>
      <c r="K205" s="135" t="s">
        <v>189</v>
      </c>
      <c r="L205" s="33"/>
      <c r="M205" s="140" t="s">
        <v>3</v>
      </c>
      <c r="N205" s="141" t="s">
        <v>43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127</v>
      </c>
      <c r="AT205" s="144" t="s">
        <v>185</v>
      </c>
      <c r="AU205" s="144" t="s">
        <v>80</v>
      </c>
      <c r="AY205" s="18" t="s">
        <v>183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8" t="s">
        <v>76</v>
      </c>
      <c r="BK205" s="145">
        <f>ROUND(I205*H205,2)</f>
        <v>0</v>
      </c>
      <c r="BL205" s="18" t="s">
        <v>127</v>
      </c>
      <c r="BM205" s="144" t="s">
        <v>802</v>
      </c>
    </row>
    <row r="206" spans="2:47" s="1" customFormat="1" ht="12">
      <c r="B206" s="33"/>
      <c r="D206" s="146" t="s">
        <v>191</v>
      </c>
      <c r="F206" s="147" t="s">
        <v>803</v>
      </c>
      <c r="I206" s="148"/>
      <c r="L206" s="33"/>
      <c r="M206" s="149"/>
      <c r="T206" s="54"/>
      <c r="AT206" s="18" t="s">
        <v>191</v>
      </c>
      <c r="AU206" s="18" t="s">
        <v>80</v>
      </c>
    </row>
    <row r="207" spans="2:47" s="1" customFormat="1" ht="12">
      <c r="B207" s="33"/>
      <c r="D207" s="150" t="s">
        <v>193</v>
      </c>
      <c r="F207" s="151" t="s">
        <v>804</v>
      </c>
      <c r="I207" s="148"/>
      <c r="L207" s="33"/>
      <c r="M207" s="149"/>
      <c r="T207" s="54"/>
      <c r="AT207" s="18" t="s">
        <v>193</v>
      </c>
      <c r="AU207" s="18" t="s">
        <v>80</v>
      </c>
    </row>
    <row r="208" spans="2:65" s="1" customFormat="1" ht="16.5" customHeight="1">
      <c r="B208" s="132"/>
      <c r="C208" s="133" t="s">
        <v>413</v>
      </c>
      <c r="D208" s="133" t="s">
        <v>185</v>
      </c>
      <c r="E208" s="134" t="s">
        <v>805</v>
      </c>
      <c r="F208" s="135" t="s">
        <v>806</v>
      </c>
      <c r="G208" s="136" t="s">
        <v>295</v>
      </c>
      <c r="H208" s="137">
        <v>15.6</v>
      </c>
      <c r="I208" s="138"/>
      <c r="J208" s="139">
        <f>ROUND(I208*H208,2)</f>
        <v>0</v>
      </c>
      <c r="K208" s="135" t="s">
        <v>189</v>
      </c>
      <c r="L208" s="33"/>
      <c r="M208" s="140" t="s">
        <v>3</v>
      </c>
      <c r="N208" s="141" t="s">
        <v>43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127</v>
      </c>
      <c r="AT208" s="144" t="s">
        <v>185</v>
      </c>
      <c r="AU208" s="144" t="s">
        <v>80</v>
      </c>
      <c r="AY208" s="18" t="s">
        <v>183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8" t="s">
        <v>76</v>
      </c>
      <c r="BK208" s="145">
        <f>ROUND(I208*H208,2)</f>
        <v>0</v>
      </c>
      <c r="BL208" s="18" t="s">
        <v>127</v>
      </c>
      <c r="BM208" s="144" t="s">
        <v>807</v>
      </c>
    </row>
    <row r="209" spans="2:47" s="1" customFormat="1" ht="19.5">
      <c r="B209" s="33"/>
      <c r="D209" s="146" t="s">
        <v>191</v>
      </c>
      <c r="F209" s="147" t="s">
        <v>808</v>
      </c>
      <c r="I209" s="148"/>
      <c r="L209" s="33"/>
      <c r="M209" s="149"/>
      <c r="T209" s="54"/>
      <c r="AT209" s="18" t="s">
        <v>191</v>
      </c>
      <c r="AU209" s="18" t="s">
        <v>80</v>
      </c>
    </row>
    <row r="210" spans="2:47" s="1" customFormat="1" ht="12">
      <c r="B210" s="33"/>
      <c r="D210" s="150" t="s">
        <v>193</v>
      </c>
      <c r="F210" s="151" t="s">
        <v>809</v>
      </c>
      <c r="I210" s="148"/>
      <c r="L210" s="33"/>
      <c r="M210" s="149"/>
      <c r="T210" s="54"/>
      <c r="AT210" s="18" t="s">
        <v>193</v>
      </c>
      <c r="AU210" s="18" t="s">
        <v>80</v>
      </c>
    </row>
    <row r="211" spans="2:51" s="12" customFormat="1" ht="12">
      <c r="B211" s="153"/>
      <c r="D211" s="146" t="s">
        <v>197</v>
      </c>
      <c r="E211" s="154" t="s">
        <v>3</v>
      </c>
      <c r="F211" s="155" t="s">
        <v>536</v>
      </c>
      <c r="H211" s="154" t="s">
        <v>3</v>
      </c>
      <c r="I211" s="156"/>
      <c r="L211" s="153"/>
      <c r="M211" s="157"/>
      <c r="T211" s="158"/>
      <c r="AT211" s="154" t="s">
        <v>197</v>
      </c>
      <c r="AU211" s="154" t="s">
        <v>80</v>
      </c>
      <c r="AV211" s="12" t="s">
        <v>76</v>
      </c>
      <c r="AW211" s="12" t="s">
        <v>31</v>
      </c>
      <c r="AX211" s="12" t="s">
        <v>72</v>
      </c>
      <c r="AY211" s="154" t="s">
        <v>183</v>
      </c>
    </row>
    <row r="212" spans="2:51" s="13" customFormat="1" ht="12">
      <c r="B212" s="159"/>
      <c r="D212" s="146" t="s">
        <v>197</v>
      </c>
      <c r="E212" s="160" t="s">
        <v>3</v>
      </c>
      <c r="F212" s="161" t="s">
        <v>810</v>
      </c>
      <c r="H212" s="162">
        <v>10</v>
      </c>
      <c r="I212" s="163"/>
      <c r="L212" s="159"/>
      <c r="M212" s="164"/>
      <c r="T212" s="165"/>
      <c r="AT212" s="160" t="s">
        <v>197</v>
      </c>
      <c r="AU212" s="160" t="s">
        <v>80</v>
      </c>
      <c r="AV212" s="13" t="s">
        <v>80</v>
      </c>
      <c r="AW212" s="13" t="s">
        <v>31</v>
      </c>
      <c r="AX212" s="13" t="s">
        <v>72</v>
      </c>
      <c r="AY212" s="160" t="s">
        <v>183</v>
      </c>
    </row>
    <row r="213" spans="2:51" s="12" customFormat="1" ht="12">
      <c r="B213" s="153"/>
      <c r="D213" s="146" t="s">
        <v>197</v>
      </c>
      <c r="E213" s="154" t="s">
        <v>3</v>
      </c>
      <c r="F213" s="155" t="s">
        <v>811</v>
      </c>
      <c r="H213" s="154" t="s">
        <v>3</v>
      </c>
      <c r="I213" s="156"/>
      <c r="L213" s="153"/>
      <c r="M213" s="157"/>
      <c r="T213" s="158"/>
      <c r="AT213" s="154" t="s">
        <v>197</v>
      </c>
      <c r="AU213" s="154" t="s">
        <v>80</v>
      </c>
      <c r="AV213" s="12" t="s">
        <v>76</v>
      </c>
      <c r="AW213" s="12" t="s">
        <v>31</v>
      </c>
      <c r="AX213" s="12" t="s">
        <v>72</v>
      </c>
      <c r="AY213" s="154" t="s">
        <v>183</v>
      </c>
    </row>
    <row r="214" spans="2:51" s="13" customFormat="1" ht="12">
      <c r="B214" s="159"/>
      <c r="D214" s="146" t="s">
        <v>197</v>
      </c>
      <c r="E214" s="160" t="s">
        <v>3</v>
      </c>
      <c r="F214" s="161" t="s">
        <v>812</v>
      </c>
      <c r="H214" s="162">
        <v>5.6</v>
      </c>
      <c r="I214" s="163"/>
      <c r="L214" s="159"/>
      <c r="M214" s="164"/>
      <c r="T214" s="165"/>
      <c r="AT214" s="160" t="s">
        <v>197</v>
      </c>
      <c r="AU214" s="160" t="s">
        <v>80</v>
      </c>
      <c r="AV214" s="13" t="s">
        <v>80</v>
      </c>
      <c r="AW214" s="13" t="s">
        <v>31</v>
      </c>
      <c r="AX214" s="13" t="s">
        <v>72</v>
      </c>
      <c r="AY214" s="160" t="s">
        <v>183</v>
      </c>
    </row>
    <row r="215" spans="2:51" s="14" customFormat="1" ht="12">
      <c r="B215" s="166"/>
      <c r="D215" s="146" t="s">
        <v>197</v>
      </c>
      <c r="E215" s="167" t="s">
        <v>3</v>
      </c>
      <c r="F215" s="168" t="s">
        <v>226</v>
      </c>
      <c r="H215" s="169">
        <v>15.6</v>
      </c>
      <c r="I215" s="170"/>
      <c r="L215" s="166"/>
      <c r="M215" s="171"/>
      <c r="T215" s="172"/>
      <c r="AT215" s="167" t="s">
        <v>197</v>
      </c>
      <c r="AU215" s="167" t="s">
        <v>80</v>
      </c>
      <c r="AV215" s="14" t="s">
        <v>127</v>
      </c>
      <c r="AW215" s="14" t="s">
        <v>31</v>
      </c>
      <c r="AX215" s="14" t="s">
        <v>76</v>
      </c>
      <c r="AY215" s="167" t="s">
        <v>183</v>
      </c>
    </row>
    <row r="216" spans="2:65" s="1" customFormat="1" ht="24.2" customHeight="1">
      <c r="B216" s="132"/>
      <c r="C216" s="133" t="s">
        <v>418</v>
      </c>
      <c r="D216" s="133" t="s">
        <v>185</v>
      </c>
      <c r="E216" s="134" t="s">
        <v>813</v>
      </c>
      <c r="F216" s="135" t="s">
        <v>814</v>
      </c>
      <c r="G216" s="136" t="s">
        <v>295</v>
      </c>
      <c r="H216" s="137">
        <v>0.4</v>
      </c>
      <c r="I216" s="138"/>
      <c r="J216" s="139">
        <f>ROUND(I216*H216,2)</f>
        <v>0</v>
      </c>
      <c r="K216" s="135" t="s">
        <v>189</v>
      </c>
      <c r="L216" s="33"/>
      <c r="M216" s="140" t="s">
        <v>3</v>
      </c>
      <c r="N216" s="141" t="s">
        <v>43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127</v>
      </c>
      <c r="AT216" s="144" t="s">
        <v>185</v>
      </c>
      <c r="AU216" s="144" t="s">
        <v>80</v>
      </c>
      <c r="AY216" s="18" t="s">
        <v>183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8" t="s">
        <v>76</v>
      </c>
      <c r="BK216" s="145">
        <f>ROUND(I216*H216,2)</f>
        <v>0</v>
      </c>
      <c r="BL216" s="18" t="s">
        <v>127</v>
      </c>
      <c r="BM216" s="144" t="s">
        <v>815</v>
      </c>
    </row>
    <row r="217" spans="2:47" s="1" customFormat="1" ht="19.5">
      <c r="B217" s="33"/>
      <c r="D217" s="146" t="s">
        <v>191</v>
      </c>
      <c r="F217" s="147" t="s">
        <v>816</v>
      </c>
      <c r="I217" s="148"/>
      <c r="L217" s="33"/>
      <c r="M217" s="149"/>
      <c r="T217" s="54"/>
      <c r="AT217" s="18" t="s">
        <v>191</v>
      </c>
      <c r="AU217" s="18" t="s">
        <v>80</v>
      </c>
    </row>
    <row r="218" spans="2:47" s="1" customFormat="1" ht="12">
      <c r="B218" s="33"/>
      <c r="D218" s="150" t="s">
        <v>193</v>
      </c>
      <c r="F218" s="151" t="s">
        <v>817</v>
      </c>
      <c r="I218" s="148"/>
      <c r="L218" s="33"/>
      <c r="M218" s="149"/>
      <c r="T218" s="54"/>
      <c r="AT218" s="18" t="s">
        <v>193</v>
      </c>
      <c r="AU218" s="18" t="s">
        <v>80</v>
      </c>
    </row>
    <row r="219" spans="2:63" s="11" customFormat="1" ht="22.9" customHeight="1">
      <c r="B219" s="120"/>
      <c r="D219" s="121" t="s">
        <v>71</v>
      </c>
      <c r="E219" s="130" t="s">
        <v>560</v>
      </c>
      <c r="F219" s="130" t="s">
        <v>561</v>
      </c>
      <c r="I219" s="123"/>
      <c r="J219" s="131">
        <f>BK219</f>
        <v>0</v>
      </c>
      <c r="L219" s="120"/>
      <c r="M219" s="125"/>
      <c r="P219" s="126">
        <f>SUM(P220:P222)</f>
        <v>0</v>
      </c>
      <c r="R219" s="126">
        <f>SUM(R220:R222)</f>
        <v>0</v>
      </c>
      <c r="T219" s="127">
        <f>SUM(T220:T222)</f>
        <v>0</v>
      </c>
      <c r="AR219" s="121" t="s">
        <v>76</v>
      </c>
      <c r="AT219" s="128" t="s">
        <v>71</v>
      </c>
      <c r="AU219" s="128" t="s">
        <v>76</v>
      </c>
      <c r="AY219" s="121" t="s">
        <v>183</v>
      </c>
      <c r="BK219" s="129">
        <f>SUM(BK220:BK222)</f>
        <v>0</v>
      </c>
    </row>
    <row r="220" spans="2:65" s="1" customFormat="1" ht="16.5" customHeight="1">
      <c r="B220" s="132"/>
      <c r="C220" s="133" t="s">
        <v>423</v>
      </c>
      <c r="D220" s="133" t="s">
        <v>185</v>
      </c>
      <c r="E220" s="134" t="s">
        <v>818</v>
      </c>
      <c r="F220" s="135" t="s">
        <v>819</v>
      </c>
      <c r="G220" s="136" t="s">
        <v>295</v>
      </c>
      <c r="H220" s="137">
        <v>21.249</v>
      </c>
      <c r="I220" s="138"/>
      <c r="J220" s="139">
        <f>ROUND(I220*H220,2)</f>
        <v>0</v>
      </c>
      <c r="K220" s="135" t="s">
        <v>189</v>
      </c>
      <c r="L220" s="33"/>
      <c r="M220" s="140" t="s">
        <v>3</v>
      </c>
      <c r="N220" s="141" t="s">
        <v>43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44" t="s">
        <v>127</v>
      </c>
      <c r="AT220" s="144" t="s">
        <v>185</v>
      </c>
      <c r="AU220" s="144" t="s">
        <v>80</v>
      </c>
      <c r="AY220" s="18" t="s">
        <v>183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8" t="s">
        <v>76</v>
      </c>
      <c r="BK220" s="145">
        <f>ROUND(I220*H220,2)</f>
        <v>0</v>
      </c>
      <c r="BL220" s="18" t="s">
        <v>127</v>
      </c>
      <c r="BM220" s="144" t="s">
        <v>820</v>
      </c>
    </row>
    <row r="221" spans="2:47" s="1" customFormat="1" ht="19.5">
      <c r="B221" s="33"/>
      <c r="D221" s="146" t="s">
        <v>191</v>
      </c>
      <c r="F221" s="147" t="s">
        <v>821</v>
      </c>
      <c r="I221" s="148"/>
      <c r="L221" s="33"/>
      <c r="M221" s="149"/>
      <c r="T221" s="54"/>
      <c r="AT221" s="18" t="s">
        <v>191</v>
      </c>
      <c r="AU221" s="18" t="s">
        <v>80</v>
      </c>
    </row>
    <row r="222" spans="2:47" s="1" customFormat="1" ht="12">
      <c r="B222" s="33"/>
      <c r="D222" s="150" t="s">
        <v>193</v>
      </c>
      <c r="F222" s="151" t="s">
        <v>822</v>
      </c>
      <c r="I222" s="148"/>
      <c r="L222" s="33"/>
      <c r="M222" s="190"/>
      <c r="N222" s="191"/>
      <c r="O222" s="191"/>
      <c r="P222" s="191"/>
      <c r="Q222" s="191"/>
      <c r="R222" s="191"/>
      <c r="S222" s="191"/>
      <c r="T222" s="192"/>
      <c r="AT222" s="18" t="s">
        <v>193</v>
      </c>
      <c r="AU222" s="18" t="s">
        <v>80</v>
      </c>
    </row>
    <row r="223" spans="2:12" s="1" customFormat="1" ht="6.95" customHeight="1"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33"/>
    </row>
  </sheetData>
  <autoFilter ref="C91:K222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7" r:id="rId1" display="https://podminky.urs.cz/item/CS_URS_2022_02/132254101"/>
    <hyperlink ref="F101" r:id="rId2" display="https://podminky.urs.cz/item/CS_URS_2022_02/139911121"/>
    <hyperlink ref="F106" r:id="rId3" display="https://podminky.urs.cz/item/CS_URS_2022_02/151101101"/>
    <hyperlink ref="F110" r:id="rId4" display="https://podminky.urs.cz/item/CS_URS_2022_02/151101111"/>
    <hyperlink ref="F113" r:id="rId5" display="https://podminky.urs.cz/item/CS_URS_2022_02/162751117"/>
    <hyperlink ref="F116" r:id="rId6" display="https://podminky.urs.cz/item/CS_URS_2022_02/162751119"/>
    <hyperlink ref="F120" r:id="rId7" display="https://podminky.urs.cz/item/CS_URS_2022_02/171201231"/>
    <hyperlink ref="F124" r:id="rId8" display="https://podminky.urs.cz/item/CS_URS_2022_02/171251201"/>
    <hyperlink ref="F128" r:id="rId9" display="https://podminky.urs.cz/item/CS_URS_2022_02/174151101"/>
    <hyperlink ref="F132" r:id="rId10" display="https://podminky.urs.cz/item/CS_URS_2022_02/175151101"/>
    <hyperlink ref="F140" r:id="rId11" display="https://podminky.urs.cz/item/CS_URS_2022_02/451573111"/>
    <hyperlink ref="F145" r:id="rId12" display="https://podminky.urs.cz/item/CS_URS_2022_02/566901132"/>
    <hyperlink ref="F150" r:id="rId13" display="https://podminky.urs.cz/item/CS_URS_2022_02/566901161"/>
    <hyperlink ref="F155" r:id="rId14" display="https://podminky.urs.cz/item/CS_URS_2022_02/572340111"/>
    <hyperlink ref="F160" r:id="rId15" display="https://podminky.urs.cz/item/CS_URS_2022_02/573111113"/>
    <hyperlink ref="F163" r:id="rId16" display="https://podminky.urs.cz/item/CS_URS_2022_02/573231108"/>
    <hyperlink ref="F167" r:id="rId17" display="https://podminky.urs.cz/item/CS_URS_2022_02/871315221"/>
    <hyperlink ref="F170" r:id="rId18" display="https://podminky.urs.cz/item/CS_URS_2022_02/892351111"/>
    <hyperlink ref="F173" r:id="rId19" display="https://podminky.urs.cz/item/CS_URS_2022_02/895941301"/>
    <hyperlink ref="F178" r:id="rId20" display="https://podminky.urs.cz/item/CS_URS_2022_02/895941314"/>
    <hyperlink ref="F183" r:id="rId21" display="https://podminky.urs.cz/item/CS_URS_2022_02/895941322"/>
    <hyperlink ref="F188" r:id="rId22" display="https://podminky.urs.cz/item/CS_URS_2022_02/899204112"/>
    <hyperlink ref="F197" r:id="rId23" display="https://podminky.urs.cz/item/CS_URS_2022_02/899204211"/>
    <hyperlink ref="F201" r:id="rId24" display="https://podminky.urs.cz/item/CS_URS_2022_02/997006006"/>
    <hyperlink ref="F207" r:id="rId25" display="https://podminky.urs.cz/item/CS_URS_2022_02/997013501"/>
    <hyperlink ref="F210" r:id="rId26" display="https://podminky.urs.cz/item/CS_URS_2022_02/997013509"/>
    <hyperlink ref="F218" r:id="rId27" display="https://podminky.urs.cz/item/CS_URS_2022_02/997013871"/>
    <hyperlink ref="F222" r:id="rId28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31"/>
  <sheetViews>
    <sheetView showGridLines="0" tabSelected="1" workbookViewId="0" topLeftCell="A1">
      <selection activeCell="I206" sqref="I20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154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823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ROUND(J95,2)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ROUND((SUM(BE95:BE230)),2)</f>
        <v>0</v>
      </c>
      <c r="I35" s="94">
        <v>0.21</v>
      </c>
      <c r="J35" s="84">
        <f>ROUND(((SUM(BE95:BE230))*I35),2)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ROUND((SUM(BF95:BF230)),2)</f>
        <v>0</v>
      </c>
      <c r="I36" s="94">
        <v>0.15</v>
      </c>
      <c r="J36" s="84">
        <f>ROUND(((SUM(BF95:BF230))*I36),2)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ROUND((SUM(BG95:BG230)),2)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ROUND((SUM(BH95:BH230)),2)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ROUND((SUM(BI95:BI230)),2)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154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SO OP - Rekontrukce opěrné zdi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J95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J96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J97</f>
        <v>0</v>
      </c>
      <c r="L65" s="108"/>
    </row>
    <row r="66" spans="2:12" s="9" customFormat="1" ht="19.9" customHeight="1">
      <c r="B66" s="108"/>
      <c r="D66" s="109" t="s">
        <v>163</v>
      </c>
      <c r="E66" s="110"/>
      <c r="F66" s="110"/>
      <c r="G66" s="110"/>
      <c r="H66" s="110"/>
      <c r="I66" s="110"/>
      <c r="J66" s="111">
        <f>J137</f>
        <v>0</v>
      </c>
      <c r="L66" s="108"/>
    </row>
    <row r="67" spans="2:12" s="9" customFormat="1" ht="19.9" customHeight="1">
      <c r="B67" s="108"/>
      <c r="D67" s="109" t="s">
        <v>824</v>
      </c>
      <c r="E67" s="110"/>
      <c r="F67" s="110"/>
      <c r="G67" s="110"/>
      <c r="H67" s="110"/>
      <c r="I67" s="110"/>
      <c r="J67" s="111">
        <f>J143</f>
        <v>0</v>
      </c>
      <c r="L67" s="108"/>
    </row>
    <row r="68" spans="2:12" s="9" customFormat="1" ht="19.9" customHeight="1">
      <c r="B68" s="108"/>
      <c r="D68" s="109" t="s">
        <v>165</v>
      </c>
      <c r="E68" s="110"/>
      <c r="F68" s="110"/>
      <c r="G68" s="110"/>
      <c r="H68" s="110"/>
      <c r="I68" s="110"/>
      <c r="J68" s="111">
        <f>J157</f>
        <v>0</v>
      </c>
      <c r="L68" s="108"/>
    </row>
    <row r="69" spans="2:12" s="9" customFormat="1" ht="19.9" customHeight="1">
      <c r="B69" s="108"/>
      <c r="D69" s="109" t="s">
        <v>166</v>
      </c>
      <c r="E69" s="110"/>
      <c r="F69" s="110"/>
      <c r="G69" s="110"/>
      <c r="H69" s="110"/>
      <c r="I69" s="110"/>
      <c r="J69" s="111">
        <f>J190</f>
        <v>0</v>
      </c>
      <c r="L69" s="108"/>
    </row>
    <row r="70" spans="2:12" s="8" customFormat="1" ht="24.95" customHeight="1">
      <c r="B70" s="104"/>
      <c r="D70" s="105" t="s">
        <v>825</v>
      </c>
      <c r="E70" s="106"/>
      <c r="F70" s="106"/>
      <c r="G70" s="106"/>
      <c r="H70" s="106"/>
      <c r="I70" s="106"/>
      <c r="J70" s="107">
        <f>J204</f>
        <v>0</v>
      </c>
      <c r="L70" s="104"/>
    </row>
    <row r="71" spans="2:12" s="9" customFormat="1" ht="19.9" customHeight="1">
      <c r="B71" s="108"/>
      <c r="D71" s="109" t="s">
        <v>826</v>
      </c>
      <c r="E71" s="110"/>
      <c r="F71" s="110"/>
      <c r="G71" s="110"/>
      <c r="H71" s="110"/>
      <c r="I71" s="110"/>
      <c r="J71" s="111">
        <f>J205</f>
        <v>0</v>
      </c>
      <c r="L71" s="108"/>
    </row>
    <row r="72" spans="2:12" s="9" customFormat="1" ht="19.9" customHeight="1">
      <c r="B72" s="108"/>
      <c r="D72" s="109" t="s">
        <v>827</v>
      </c>
      <c r="E72" s="110"/>
      <c r="F72" s="110"/>
      <c r="G72" s="110"/>
      <c r="H72" s="110"/>
      <c r="I72" s="110"/>
      <c r="J72" s="111">
        <f>J208</f>
        <v>0</v>
      </c>
      <c r="L72" s="108"/>
    </row>
    <row r="73" spans="2:12" s="8" customFormat="1" ht="24.95" customHeight="1">
      <c r="B73" s="104"/>
      <c r="D73" s="105" t="s">
        <v>828</v>
      </c>
      <c r="E73" s="106"/>
      <c r="F73" s="106"/>
      <c r="G73" s="106"/>
      <c r="H73" s="106"/>
      <c r="I73" s="106"/>
      <c r="J73" s="107">
        <f>J220</f>
        <v>0</v>
      </c>
      <c r="L73" s="104"/>
    </row>
    <row r="74" spans="2:12" s="1" customFormat="1" ht="21.75" customHeight="1">
      <c r="B74" s="33"/>
      <c r="L74" s="33"/>
    </row>
    <row r="75" spans="2:12" s="1" customFormat="1" ht="6.9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4.95" customHeight="1">
      <c r="B80" s="33"/>
      <c r="C80" s="22" t="s">
        <v>168</v>
      </c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17</v>
      </c>
      <c r="L82" s="33"/>
    </row>
    <row r="83" spans="2:12" s="1" customFormat="1" ht="16.5" customHeight="1">
      <c r="B83" s="33"/>
      <c r="E83" s="318" t="str">
        <f>E7</f>
        <v>Vybudování a rekonstrukce chodníku v ul. Žižkova, Česká Kamenice</v>
      </c>
      <c r="F83" s="319"/>
      <c r="G83" s="319"/>
      <c r="H83" s="319"/>
      <c r="L83" s="33"/>
    </row>
    <row r="84" spans="2:12" ht="12" customHeight="1">
      <c r="B84" s="21"/>
      <c r="C84" s="28" t="s">
        <v>153</v>
      </c>
      <c r="L84" s="21"/>
    </row>
    <row r="85" spans="2:12" s="1" customFormat="1" ht="16.5" customHeight="1">
      <c r="B85" s="33"/>
      <c r="E85" s="318" t="s">
        <v>154</v>
      </c>
      <c r="F85" s="317"/>
      <c r="G85" s="317"/>
      <c r="H85" s="317"/>
      <c r="L85" s="33"/>
    </row>
    <row r="86" spans="2:12" s="1" customFormat="1" ht="12" customHeight="1">
      <c r="B86" s="33"/>
      <c r="C86" s="28" t="s">
        <v>155</v>
      </c>
      <c r="L86" s="33"/>
    </row>
    <row r="87" spans="2:12" s="1" customFormat="1" ht="16.5" customHeight="1">
      <c r="B87" s="33"/>
      <c r="E87" s="286" t="str">
        <f>E11</f>
        <v>SO OP - Rekontrukce opěrné zdi</v>
      </c>
      <c r="F87" s="317"/>
      <c r="G87" s="317"/>
      <c r="H87" s="317"/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8" t="s">
        <v>21</v>
      </c>
      <c r="F89" s="26" t="str">
        <f>F14</f>
        <v xml:space="preserve"> </v>
      </c>
      <c r="I89" s="28" t="s">
        <v>23</v>
      </c>
      <c r="J89" s="50" t="str">
        <f>IF(J14="","",J14)</f>
        <v>7. 10. 2022</v>
      </c>
      <c r="L89" s="33"/>
    </row>
    <row r="90" spans="2:12" s="1" customFormat="1" ht="6.95" customHeight="1">
      <c r="B90" s="33"/>
      <c r="L90" s="33"/>
    </row>
    <row r="91" spans="2:12" s="1" customFormat="1" ht="15.2" customHeight="1">
      <c r="B91" s="33"/>
      <c r="C91" s="28" t="s">
        <v>25</v>
      </c>
      <c r="F91" s="26" t="str">
        <f>E17</f>
        <v xml:space="preserve"> </v>
      </c>
      <c r="I91" s="28" t="s">
        <v>30</v>
      </c>
      <c r="J91" s="31" t="str">
        <f>E23</f>
        <v xml:space="preserve"> </v>
      </c>
      <c r="L91" s="33"/>
    </row>
    <row r="92" spans="2:12" s="1" customFormat="1" ht="25.7" customHeight="1">
      <c r="B92" s="33"/>
      <c r="C92" s="28" t="s">
        <v>28</v>
      </c>
      <c r="F92" s="26" t="str">
        <f>IF(E20="","",E20)</f>
        <v>Vyplň údaj</v>
      </c>
      <c r="I92" s="28" t="s">
        <v>32</v>
      </c>
      <c r="J92" s="31" t="str">
        <f>E26</f>
        <v>Ing. Kateřina Tumpachová</v>
      </c>
      <c r="L92" s="33"/>
    </row>
    <row r="93" spans="2:12" s="1" customFormat="1" ht="10.35" customHeight="1">
      <c r="B93" s="33"/>
      <c r="L93" s="33"/>
    </row>
    <row r="94" spans="2:20" s="10" customFormat="1" ht="29.25" customHeight="1">
      <c r="B94" s="112"/>
      <c r="C94" s="113" t="s">
        <v>169</v>
      </c>
      <c r="D94" s="114" t="s">
        <v>57</v>
      </c>
      <c r="E94" s="114" t="s">
        <v>53</v>
      </c>
      <c r="F94" s="114" t="s">
        <v>54</v>
      </c>
      <c r="G94" s="114" t="s">
        <v>170</v>
      </c>
      <c r="H94" s="114" t="s">
        <v>171</v>
      </c>
      <c r="I94" s="114" t="s">
        <v>172</v>
      </c>
      <c r="J94" s="114" t="s">
        <v>159</v>
      </c>
      <c r="K94" s="115" t="s">
        <v>173</v>
      </c>
      <c r="L94" s="112"/>
      <c r="M94" s="57" t="s">
        <v>3</v>
      </c>
      <c r="N94" s="58" t="s">
        <v>42</v>
      </c>
      <c r="O94" s="58" t="s">
        <v>174</v>
      </c>
      <c r="P94" s="58" t="s">
        <v>175</v>
      </c>
      <c r="Q94" s="58" t="s">
        <v>176</v>
      </c>
      <c r="R94" s="58" t="s">
        <v>177</v>
      </c>
      <c r="S94" s="58" t="s">
        <v>178</v>
      </c>
      <c r="T94" s="59" t="s">
        <v>179</v>
      </c>
    </row>
    <row r="95" spans="2:63" s="1" customFormat="1" ht="22.9" customHeight="1">
      <c r="B95" s="33"/>
      <c r="C95" s="62" t="s">
        <v>180</v>
      </c>
      <c r="J95" s="116">
        <f>BK95</f>
        <v>0</v>
      </c>
      <c r="L95" s="33"/>
      <c r="M95" s="60"/>
      <c r="N95" s="51"/>
      <c r="O95" s="51"/>
      <c r="P95" s="117">
        <f>P96+P204+P220</f>
        <v>0</v>
      </c>
      <c r="Q95" s="51"/>
      <c r="R95" s="117">
        <f>R96+R204+R220</f>
        <v>31.24004525</v>
      </c>
      <c r="S95" s="51"/>
      <c r="T95" s="118">
        <f>T96+T204+T220</f>
        <v>83.17600000000002</v>
      </c>
      <c r="AT95" s="18" t="s">
        <v>71</v>
      </c>
      <c r="AU95" s="18" t="s">
        <v>160</v>
      </c>
      <c r="BK95" s="119">
        <f>BK96+BK204+BK220</f>
        <v>0</v>
      </c>
    </row>
    <row r="96" spans="2:63" s="11" customFormat="1" ht="25.9" customHeight="1">
      <c r="B96" s="120"/>
      <c r="D96" s="121" t="s">
        <v>71</v>
      </c>
      <c r="E96" s="122" t="s">
        <v>181</v>
      </c>
      <c r="F96" s="122" t="s">
        <v>182</v>
      </c>
      <c r="I96" s="123"/>
      <c r="J96" s="124">
        <f>BK96</f>
        <v>0</v>
      </c>
      <c r="L96" s="120"/>
      <c r="M96" s="125"/>
      <c r="P96" s="126">
        <f>P97+P137+P143+P157+P190</f>
        <v>0</v>
      </c>
      <c r="R96" s="126">
        <f>R97+R137+R143+R157+R190</f>
        <v>30.989265250000003</v>
      </c>
      <c r="T96" s="127">
        <f>T97+T137+T143+T157+T190</f>
        <v>83.17600000000002</v>
      </c>
      <c r="AR96" s="121" t="s">
        <v>76</v>
      </c>
      <c r="AT96" s="128" t="s">
        <v>71</v>
      </c>
      <c r="AU96" s="128" t="s">
        <v>72</v>
      </c>
      <c r="AY96" s="121" t="s">
        <v>183</v>
      </c>
      <c r="BK96" s="129">
        <f>BK97+BK137+BK143+BK157+BK190</f>
        <v>0</v>
      </c>
    </row>
    <row r="97" spans="2:63" s="11" customFormat="1" ht="22.9" customHeight="1">
      <c r="B97" s="120"/>
      <c r="D97" s="121" t="s">
        <v>71</v>
      </c>
      <c r="E97" s="130" t="s">
        <v>76</v>
      </c>
      <c r="F97" s="130" t="s">
        <v>184</v>
      </c>
      <c r="I97" s="123"/>
      <c r="J97" s="131">
        <f>BK97</f>
        <v>0</v>
      </c>
      <c r="L97" s="120"/>
      <c r="M97" s="125"/>
      <c r="P97" s="126">
        <f>SUM(P98:P136)</f>
        <v>0</v>
      </c>
      <c r="R97" s="126">
        <f>SUM(R98:R136)</f>
        <v>0.0369</v>
      </c>
      <c r="T97" s="127">
        <f>SUM(T98:T136)</f>
        <v>0</v>
      </c>
      <c r="AR97" s="121" t="s">
        <v>76</v>
      </c>
      <c r="AT97" s="128" t="s">
        <v>71</v>
      </c>
      <c r="AU97" s="128" t="s">
        <v>76</v>
      </c>
      <c r="AY97" s="121" t="s">
        <v>183</v>
      </c>
      <c r="BK97" s="129">
        <f>SUM(BK98:BK136)</f>
        <v>0</v>
      </c>
    </row>
    <row r="98" spans="2:65" s="1" customFormat="1" ht="16.5" customHeight="1">
      <c r="B98" s="132"/>
      <c r="C98" s="133" t="s">
        <v>76</v>
      </c>
      <c r="D98" s="133" t="s">
        <v>185</v>
      </c>
      <c r="E98" s="134" t="s">
        <v>829</v>
      </c>
      <c r="F98" s="135" t="s">
        <v>830</v>
      </c>
      <c r="G98" s="136" t="s">
        <v>558</v>
      </c>
      <c r="H98" s="137">
        <v>1</v>
      </c>
      <c r="I98" s="138"/>
      <c r="J98" s="139">
        <f>ROUND(I98*H98,2)</f>
        <v>0</v>
      </c>
      <c r="K98" s="135" t="s">
        <v>3</v>
      </c>
      <c r="L98" s="33"/>
      <c r="M98" s="140" t="s">
        <v>3</v>
      </c>
      <c r="N98" s="141" t="s">
        <v>43</v>
      </c>
      <c r="P98" s="142">
        <f>O98*H98</f>
        <v>0</v>
      </c>
      <c r="Q98" s="142">
        <v>0.0369</v>
      </c>
      <c r="R98" s="142">
        <f>Q98*H98</f>
        <v>0.0369</v>
      </c>
      <c r="S98" s="142">
        <v>0</v>
      </c>
      <c r="T98" s="143">
        <f>S98*H98</f>
        <v>0</v>
      </c>
      <c r="AR98" s="144" t="s">
        <v>127</v>
      </c>
      <c r="AT98" s="144" t="s">
        <v>185</v>
      </c>
      <c r="AU98" s="144" t="s">
        <v>80</v>
      </c>
      <c r="AY98" s="18" t="s">
        <v>183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8" t="s">
        <v>76</v>
      </c>
      <c r="BK98" s="145">
        <f>ROUND(I98*H98,2)</f>
        <v>0</v>
      </c>
      <c r="BL98" s="18" t="s">
        <v>127</v>
      </c>
      <c r="BM98" s="144" t="s">
        <v>831</v>
      </c>
    </row>
    <row r="99" spans="2:47" s="1" customFormat="1" ht="29.25">
      <c r="B99" s="33"/>
      <c r="D99" s="146" t="s">
        <v>191</v>
      </c>
      <c r="F99" s="147" t="s">
        <v>832</v>
      </c>
      <c r="I99" s="148"/>
      <c r="L99" s="33"/>
      <c r="M99" s="149"/>
      <c r="T99" s="54"/>
      <c r="AT99" s="18" t="s">
        <v>191</v>
      </c>
      <c r="AU99" s="18" t="s">
        <v>80</v>
      </c>
    </row>
    <row r="100" spans="2:51" s="12" customFormat="1" ht="12">
      <c r="B100" s="153"/>
      <c r="D100" s="146" t="s">
        <v>197</v>
      </c>
      <c r="E100" s="154" t="s">
        <v>3</v>
      </c>
      <c r="F100" s="155" t="s">
        <v>833</v>
      </c>
      <c r="H100" s="154" t="s">
        <v>3</v>
      </c>
      <c r="I100" s="156"/>
      <c r="L100" s="153"/>
      <c r="M100" s="157"/>
      <c r="T100" s="158"/>
      <c r="AT100" s="154" t="s">
        <v>197</v>
      </c>
      <c r="AU100" s="154" t="s">
        <v>80</v>
      </c>
      <c r="AV100" s="12" t="s">
        <v>76</v>
      </c>
      <c r="AW100" s="12" t="s">
        <v>31</v>
      </c>
      <c r="AX100" s="12" t="s">
        <v>72</v>
      </c>
      <c r="AY100" s="154" t="s">
        <v>183</v>
      </c>
    </row>
    <row r="101" spans="2:51" s="13" customFormat="1" ht="12">
      <c r="B101" s="159"/>
      <c r="D101" s="146" t="s">
        <v>197</v>
      </c>
      <c r="E101" s="160" t="s">
        <v>3</v>
      </c>
      <c r="F101" s="161" t="s">
        <v>76</v>
      </c>
      <c r="H101" s="162">
        <v>1</v>
      </c>
      <c r="I101" s="163"/>
      <c r="L101" s="159"/>
      <c r="M101" s="164"/>
      <c r="T101" s="165"/>
      <c r="AT101" s="160" t="s">
        <v>197</v>
      </c>
      <c r="AU101" s="160" t="s">
        <v>80</v>
      </c>
      <c r="AV101" s="13" t="s">
        <v>80</v>
      </c>
      <c r="AW101" s="13" t="s">
        <v>31</v>
      </c>
      <c r="AX101" s="13" t="s">
        <v>76</v>
      </c>
      <c r="AY101" s="160" t="s">
        <v>183</v>
      </c>
    </row>
    <row r="102" spans="2:65" s="1" customFormat="1" ht="21.75" customHeight="1">
      <c r="B102" s="132"/>
      <c r="C102" s="133" t="s">
        <v>80</v>
      </c>
      <c r="D102" s="133" t="s">
        <v>185</v>
      </c>
      <c r="E102" s="134" t="s">
        <v>271</v>
      </c>
      <c r="F102" s="135" t="s">
        <v>272</v>
      </c>
      <c r="G102" s="136" t="s">
        <v>273</v>
      </c>
      <c r="H102" s="137">
        <v>43.725</v>
      </c>
      <c r="I102" s="138"/>
      <c r="J102" s="139">
        <f>ROUND(I102*H102,2)</f>
        <v>0</v>
      </c>
      <c r="K102" s="135" t="s">
        <v>189</v>
      </c>
      <c r="L102" s="33"/>
      <c r="M102" s="140" t="s">
        <v>3</v>
      </c>
      <c r="N102" s="141" t="s">
        <v>43</v>
      </c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44" t="s">
        <v>127</v>
      </c>
      <c r="AT102" s="144" t="s">
        <v>185</v>
      </c>
      <c r="AU102" s="144" t="s">
        <v>80</v>
      </c>
      <c r="AY102" s="18" t="s">
        <v>183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76</v>
      </c>
      <c r="BK102" s="145">
        <f>ROUND(I102*H102,2)</f>
        <v>0</v>
      </c>
      <c r="BL102" s="18" t="s">
        <v>127</v>
      </c>
      <c r="BM102" s="144" t="s">
        <v>834</v>
      </c>
    </row>
    <row r="103" spans="2:47" s="1" customFormat="1" ht="19.5">
      <c r="B103" s="33"/>
      <c r="D103" s="146" t="s">
        <v>191</v>
      </c>
      <c r="F103" s="147" t="s">
        <v>275</v>
      </c>
      <c r="I103" s="148"/>
      <c r="L103" s="33"/>
      <c r="M103" s="149"/>
      <c r="T103" s="54"/>
      <c r="AT103" s="18" t="s">
        <v>191</v>
      </c>
      <c r="AU103" s="18" t="s">
        <v>80</v>
      </c>
    </row>
    <row r="104" spans="2:47" s="1" customFormat="1" ht="12">
      <c r="B104" s="33"/>
      <c r="D104" s="150" t="s">
        <v>193</v>
      </c>
      <c r="F104" s="151" t="s">
        <v>276</v>
      </c>
      <c r="I104" s="148"/>
      <c r="L104" s="33"/>
      <c r="M104" s="149"/>
      <c r="T104" s="54"/>
      <c r="AT104" s="18" t="s">
        <v>193</v>
      </c>
      <c r="AU104" s="18" t="s">
        <v>80</v>
      </c>
    </row>
    <row r="105" spans="2:51" s="12" customFormat="1" ht="12">
      <c r="B105" s="153"/>
      <c r="D105" s="146" t="s">
        <v>197</v>
      </c>
      <c r="E105" s="154" t="s">
        <v>3</v>
      </c>
      <c r="F105" s="155" t="s">
        <v>835</v>
      </c>
      <c r="H105" s="154" t="s">
        <v>3</v>
      </c>
      <c r="I105" s="156"/>
      <c r="L105" s="153"/>
      <c r="M105" s="157"/>
      <c r="T105" s="158"/>
      <c r="AT105" s="154" t="s">
        <v>197</v>
      </c>
      <c r="AU105" s="154" t="s">
        <v>80</v>
      </c>
      <c r="AV105" s="12" t="s">
        <v>76</v>
      </c>
      <c r="AW105" s="12" t="s">
        <v>31</v>
      </c>
      <c r="AX105" s="12" t="s">
        <v>72</v>
      </c>
      <c r="AY105" s="154" t="s">
        <v>183</v>
      </c>
    </row>
    <row r="106" spans="2:51" s="13" customFormat="1" ht="12">
      <c r="B106" s="159"/>
      <c r="D106" s="146" t="s">
        <v>197</v>
      </c>
      <c r="E106" s="160" t="s">
        <v>3</v>
      </c>
      <c r="F106" s="161" t="s">
        <v>836</v>
      </c>
      <c r="H106" s="162">
        <v>43.725</v>
      </c>
      <c r="I106" s="163"/>
      <c r="L106" s="159"/>
      <c r="M106" s="164"/>
      <c r="T106" s="165"/>
      <c r="AT106" s="160" t="s">
        <v>197</v>
      </c>
      <c r="AU106" s="160" t="s">
        <v>80</v>
      </c>
      <c r="AV106" s="13" t="s">
        <v>80</v>
      </c>
      <c r="AW106" s="13" t="s">
        <v>31</v>
      </c>
      <c r="AX106" s="13" t="s">
        <v>76</v>
      </c>
      <c r="AY106" s="160" t="s">
        <v>183</v>
      </c>
    </row>
    <row r="107" spans="2:65" s="1" customFormat="1" ht="21.75" customHeight="1">
      <c r="B107" s="132"/>
      <c r="C107" s="133" t="s">
        <v>116</v>
      </c>
      <c r="D107" s="133" t="s">
        <v>185</v>
      </c>
      <c r="E107" s="134" t="s">
        <v>837</v>
      </c>
      <c r="F107" s="135" t="s">
        <v>838</v>
      </c>
      <c r="G107" s="136" t="s">
        <v>273</v>
      </c>
      <c r="H107" s="137">
        <v>43.725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127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127</v>
      </c>
      <c r="BM107" s="144" t="s">
        <v>839</v>
      </c>
    </row>
    <row r="108" spans="2:47" s="1" customFormat="1" ht="19.5">
      <c r="B108" s="33"/>
      <c r="D108" s="146" t="s">
        <v>191</v>
      </c>
      <c r="F108" s="147" t="s">
        <v>840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841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51" s="12" customFormat="1" ht="12">
      <c r="B110" s="153"/>
      <c r="D110" s="146" t="s">
        <v>197</v>
      </c>
      <c r="E110" s="154" t="s">
        <v>3</v>
      </c>
      <c r="F110" s="155" t="s">
        <v>835</v>
      </c>
      <c r="H110" s="154" t="s">
        <v>3</v>
      </c>
      <c r="I110" s="156"/>
      <c r="L110" s="153"/>
      <c r="M110" s="157"/>
      <c r="T110" s="158"/>
      <c r="AT110" s="154" t="s">
        <v>197</v>
      </c>
      <c r="AU110" s="154" t="s">
        <v>80</v>
      </c>
      <c r="AV110" s="12" t="s">
        <v>76</v>
      </c>
      <c r="AW110" s="12" t="s">
        <v>31</v>
      </c>
      <c r="AX110" s="12" t="s">
        <v>72</v>
      </c>
      <c r="AY110" s="154" t="s">
        <v>183</v>
      </c>
    </row>
    <row r="111" spans="2:51" s="13" customFormat="1" ht="12">
      <c r="B111" s="159"/>
      <c r="D111" s="146" t="s">
        <v>197</v>
      </c>
      <c r="E111" s="160" t="s">
        <v>3</v>
      </c>
      <c r="F111" s="161" t="s">
        <v>836</v>
      </c>
      <c r="H111" s="162">
        <v>43.725</v>
      </c>
      <c r="I111" s="163"/>
      <c r="L111" s="159"/>
      <c r="M111" s="164"/>
      <c r="T111" s="165"/>
      <c r="AT111" s="160" t="s">
        <v>197</v>
      </c>
      <c r="AU111" s="160" t="s">
        <v>80</v>
      </c>
      <c r="AV111" s="13" t="s">
        <v>80</v>
      </c>
      <c r="AW111" s="13" t="s">
        <v>31</v>
      </c>
      <c r="AX111" s="13" t="s">
        <v>76</v>
      </c>
      <c r="AY111" s="160" t="s">
        <v>183</v>
      </c>
    </row>
    <row r="112" spans="2:65" s="1" customFormat="1" ht="21.75" customHeight="1">
      <c r="B112" s="132"/>
      <c r="C112" s="133" t="s">
        <v>127</v>
      </c>
      <c r="D112" s="133" t="s">
        <v>185</v>
      </c>
      <c r="E112" s="134" t="s">
        <v>280</v>
      </c>
      <c r="F112" s="135" t="s">
        <v>281</v>
      </c>
      <c r="G112" s="136" t="s">
        <v>273</v>
      </c>
      <c r="H112" s="137">
        <v>12.95</v>
      </c>
      <c r="I112" s="138"/>
      <c r="J112" s="139">
        <f>ROUND(I112*H112,2)</f>
        <v>0</v>
      </c>
      <c r="K112" s="135" t="s">
        <v>189</v>
      </c>
      <c r="L112" s="33"/>
      <c r="M112" s="140" t="s">
        <v>3</v>
      </c>
      <c r="N112" s="141" t="s">
        <v>43</v>
      </c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44" t="s">
        <v>127</v>
      </c>
      <c r="AT112" s="144" t="s">
        <v>185</v>
      </c>
      <c r="AU112" s="144" t="s">
        <v>80</v>
      </c>
      <c r="AY112" s="18" t="s">
        <v>183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8" t="s">
        <v>76</v>
      </c>
      <c r="BK112" s="145">
        <f>ROUND(I112*H112,2)</f>
        <v>0</v>
      </c>
      <c r="BL112" s="18" t="s">
        <v>127</v>
      </c>
      <c r="BM112" s="144" t="s">
        <v>842</v>
      </c>
    </row>
    <row r="113" spans="2:47" s="1" customFormat="1" ht="19.5">
      <c r="B113" s="33"/>
      <c r="D113" s="146" t="s">
        <v>191</v>
      </c>
      <c r="F113" s="147" t="s">
        <v>283</v>
      </c>
      <c r="I113" s="148"/>
      <c r="L113" s="33"/>
      <c r="M113" s="149"/>
      <c r="T113" s="54"/>
      <c r="AT113" s="18" t="s">
        <v>191</v>
      </c>
      <c r="AU113" s="18" t="s">
        <v>80</v>
      </c>
    </row>
    <row r="114" spans="2:47" s="1" customFormat="1" ht="12">
      <c r="B114" s="33"/>
      <c r="D114" s="150" t="s">
        <v>193</v>
      </c>
      <c r="F114" s="151" t="s">
        <v>284</v>
      </c>
      <c r="I114" s="148"/>
      <c r="L114" s="33"/>
      <c r="M114" s="149"/>
      <c r="T114" s="54"/>
      <c r="AT114" s="18" t="s">
        <v>193</v>
      </c>
      <c r="AU114" s="18" t="s">
        <v>80</v>
      </c>
    </row>
    <row r="115" spans="2:65" s="1" customFormat="1" ht="24.2" customHeight="1">
      <c r="B115" s="132"/>
      <c r="C115" s="133" t="s">
        <v>138</v>
      </c>
      <c r="D115" s="133" t="s">
        <v>185</v>
      </c>
      <c r="E115" s="134" t="s">
        <v>286</v>
      </c>
      <c r="F115" s="135" t="s">
        <v>287</v>
      </c>
      <c r="G115" s="136" t="s">
        <v>273</v>
      </c>
      <c r="H115" s="137">
        <v>64.75</v>
      </c>
      <c r="I115" s="138"/>
      <c r="J115" s="139">
        <f>ROUND(I115*H115,2)</f>
        <v>0</v>
      </c>
      <c r="K115" s="135" t="s">
        <v>189</v>
      </c>
      <c r="L115" s="33"/>
      <c r="M115" s="140" t="s">
        <v>3</v>
      </c>
      <c r="N115" s="141" t="s">
        <v>43</v>
      </c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44" t="s">
        <v>127</v>
      </c>
      <c r="AT115" s="144" t="s">
        <v>185</v>
      </c>
      <c r="AU115" s="144" t="s">
        <v>80</v>
      </c>
      <c r="AY115" s="18" t="s">
        <v>183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76</v>
      </c>
      <c r="BK115" s="145">
        <f>ROUND(I115*H115,2)</f>
        <v>0</v>
      </c>
      <c r="BL115" s="18" t="s">
        <v>127</v>
      </c>
      <c r="BM115" s="144" t="s">
        <v>843</v>
      </c>
    </row>
    <row r="116" spans="2:47" s="1" customFormat="1" ht="19.5">
      <c r="B116" s="33"/>
      <c r="D116" s="146" t="s">
        <v>191</v>
      </c>
      <c r="F116" s="147" t="s">
        <v>289</v>
      </c>
      <c r="I116" s="148"/>
      <c r="L116" s="33"/>
      <c r="M116" s="149"/>
      <c r="T116" s="54"/>
      <c r="AT116" s="18" t="s">
        <v>191</v>
      </c>
      <c r="AU116" s="18" t="s">
        <v>80</v>
      </c>
    </row>
    <row r="117" spans="2:47" s="1" customFormat="1" ht="12">
      <c r="B117" s="33"/>
      <c r="D117" s="150" t="s">
        <v>193</v>
      </c>
      <c r="F117" s="151" t="s">
        <v>290</v>
      </c>
      <c r="I117" s="148"/>
      <c r="L117" s="33"/>
      <c r="M117" s="149"/>
      <c r="T117" s="54"/>
      <c r="AT117" s="18" t="s">
        <v>193</v>
      </c>
      <c r="AU117" s="18" t="s">
        <v>80</v>
      </c>
    </row>
    <row r="118" spans="2:51" s="13" customFormat="1" ht="12">
      <c r="B118" s="159"/>
      <c r="D118" s="146" t="s">
        <v>197</v>
      </c>
      <c r="F118" s="161" t="s">
        <v>844</v>
      </c>
      <c r="H118" s="162">
        <v>64.75</v>
      </c>
      <c r="I118" s="163"/>
      <c r="L118" s="159"/>
      <c r="M118" s="164"/>
      <c r="T118" s="165"/>
      <c r="AT118" s="160" t="s">
        <v>197</v>
      </c>
      <c r="AU118" s="160" t="s">
        <v>80</v>
      </c>
      <c r="AV118" s="13" t="s">
        <v>80</v>
      </c>
      <c r="AW118" s="13" t="s">
        <v>4</v>
      </c>
      <c r="AX118" s="13" t="s">
        <v>76</v>
      </c>
      <c r="AY118" s="160" t="s">
        <v>183</v>
      </c>
    </row>
    <row r="119" spans="2:65" s="1" customFormat="1" ht="16.5" customHeight="1">
      <c r="B119" s="132"/>
      <c r="C119" s="133" t="s">
        <v>227</v>
      </c>
      <c r="D119" s="133" t="s">
        <v>185</v>
      </c>
      <c r="E119" s="134" t="s">
        <v>293</v>
      </c>
      <c r="F119" s="135" t="s">
        <v>294</v>
      </c>
      <c r="G119" s="136" t="s">
        <v>295</v>
      </c>
      <c r="H119" s="137">
        <v>23.31</v>
      </c>
      <c r="I119" s="138"/>
      <c r="J119" s="139">
        <f>ROUND(I119*H119,2)</f>
        <v>0</v>
      </c>
      <c r="K119" s="135" t="s">
        <v>189</v>
      </c>
      <c r="L119" s="33"/>
      <c r="M119" s="140" t="s">
        <v>3</v>
      </c>
      <c r="N119" s="141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127</v>
      </c>
      <c r="AT119" s="144" t="s">
        <v>185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127</v>
      </c>
      <c r="BM119" s="144" t="s">
        <v>845</v>
      </c>
    </row>
    <row r="120" spans="2:47" s="1" customFormat="1" ht="19.5">
      <c r="B120" s="33"/>
      <c r="D120" s="146" t="s">
        <v>191</v>
      </c>
      <c r="F120" s="147" t="s">
        <v>297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2">
      <c r="B121" s="33"/>
      <c r="D121" s="150" t="s">
        <v>193</v>
      </c>
      <c r="F121" s="151" t="s">
        <v>298</v>
      </c>
      <c r="I121" s="148"/>
      <c r="L121" s="33"/>
      <c r="M121" s="149"/>
      <c r="T121" s="54"/>
      <c r="AT121" s="18" t="s">
        <v>193</v>
      </c>
      <c r="AU121" s="18" t="s">
        <v>80</v>
      </c>
    </row>
    <row r="122" spans="2:51" s="13" customFormat="1" ht="12">
      <c r="B122" s="159"/>
      <c r="D122" s="146" t="s">
        <v>197</v>
      </c>
      <c r="F122" s="161" t="s">
        <v>846</v>
      </c>
      <c r="H122" s="162">
        <v>23.31</v>
      </c>
      <c r="I122" s="163"/>
      <c r="L122" s="159"/>
      <c r="M122" s="164"/>
      <c r="T122" s="165"/>
      <c r="AT122" s="160" t="s">
        <v>197</v>
      </c>
      <c r="AU122" s="160" t="s">
        <v>80</v>
      </c>
      <c r="AV122" s="13" t="s">
        <v>80</v>
      </c>
      <c r="AW122" s="13" t="s">
        <v>4</v>
      </c>
      <c r="AX122" s="13" t="s">
        <v>76</v>
      </c>
      <c r="AY122" s="160" t="s">
        <v>183</v>
      </c>
    </row>
    <row r="123" spans="2:65" s="1" customFormat="1" ht="16.5" customHeight="1">
      <c r="B123" s="132"/>
      <c r="C123" s="133" t="s">
        <v>235</v>
      </c>
      <c r="D123" s="133" t="s">
        <v>185</v>
      </c>
      <c r="E123" s="134" t="s">
        <v>300</v>
      </c>
      <c r="F123" s="135" t="s">
        <v>301</v>
      </c>
      <c r="G123" s="136" t="s">
        <v>273</v>
      </c>
      <c r="H123" s="137">
        <v>12.95</v>
      </c>
      <c r="I123" s="138"/>
      <c r="J123" s="139">
        <f>ROUND(I123*H123,2)</f>
        <v>0</v>
      </c>
      <c r="K123" s="135" t="s">
        <v>189</v>
      </c>
      <c r="L123" s="33"/>
      <c r="M123" s="140" t="s">
        <v>3</v>
      </c>
      <c r="N123" s="141" t="s">
        <v>43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127</v>
      </c>
      <c r="AT123" s="144" t="s">
        <v>185</v>
      </c>
      <c r="AU123" s="144" t="s">
        <v>80</v>
      </c>
      <c r="AY123" s="18" t="s">
        <v>183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76</v>
      </c>
      <c r="BK123" s="145">
        <f>ROUND(I123*H123,2)</f>
        <v>0</v>
      </c>
      <c r="BL123" s="18" t="s">
        <v>127</v>
      </c>
      <c r="BM123" s="144" t="s">
        <v>847</v>
      </c>
    </row>
    <row r="124" spans="2:47" s="1" customFormat="1" ht="12">
      <c r="B124" s="33"/>
      <c r="D124" s="146" t="s">
        <v>191</v>
      </c>
      <c r="F124" s="147" t="s">
        <v>303</v>
      </c>
      <c r="I124" s="148"/>
      <c r="L124" s="33"/>
      <c r="M124" s="149"/>
      <c r="T124" s="54"/>
      <c r="AT124" s="18" t="s">
        <v>191</v>
      </c>
      <c r="AU124" s="18" t="s">
        <v>80</v>
      </c>
    </row>
    <row r="125" spans="2:47" s="1" customFormat="1" ht="12">
      <c r="B125" s="33"/>
      <c r="D125" s="150" t="s">
        <v>193</v>
      </c>
      <c r="F125" s="151" t="s">
        <v>304</v>
      </c>
      <c r="I125" s="148"/>
      <c r="L125" s="33"/>
      <c r="M125" s="149"/>
      <c r="T125" s="54"/>
      <c r="AT125" s="18" t="s">
        <v>193</v>
      </c>
      <c r="AU125" s="18" t="s">
        <v>80</v>
      </c>
    </row>
    <row r="126" spans="2:51" s="13" customFormat="1" ht="12">
      <c r="B126" s="159"/>
      <c r="D126" s="146" t="s">
        <v>197</v>
      </c>
      <c r="E126" s="160" t="s">
        <v>3</v>
      </c>
      <c r="F126" s="161" t="s">
        <v>848</v>
      </c>
      <c r="H126" s="162">
        <v>12.95</v>
      </c>
      <c r="I126" s="163"/>
      <c r="L126" s="159"/>
      <c r="M126" s="164"/>
      <c r="T126" s="165"/>
      <c r="AT126" s="160" t="s">
        <v>197</v>
      </c>
      <c r="AU126" s="160" t="s">
        <v>80</v>
      </c>
      <c r="AV126" s="13" t="s">
        <v>80</v>
      </c>
      <c r="AW126" s="13" t="s">
        <v>31</v>
      </c>
      <c r="AX126" s="13" t="s">
        <v>76</v>
      </c>
      <c r="AY126" s="160" t="s">
        <v>183</v>
      </c>
    </row>
    <row r="127" spans="2:65" s="1" customFormat="1" ht="16.5" customHeight="1">
      <c r="B127" s="132"/>
      <c r="C127" s="133" t="s">
        <v>245</v>
      </c>
      <c r="D127" s="133" t="s">
        <v>185</v>
      </c>
      <c r="E127" s="134" t="s">
        <v>849</v>
      </c>
      <c r="F127" s="135" t="s">
        <v>850</v>
      </c>
      <c r="G127" s="136" t="s">
        <v>273</v>
      </c>
      <c r="H127" s="137">
        <v>37.25</v>
      </c>
      <c r="I127" s="138"/>
      <c r="J127" s="139">
        <f>ROUND(I127*H127,2)</f>
        <v>0</v>
      </c>
      <c r="K127" s="135" t="s">
        <v>189</v>
      </c>
      <c r="L127" s="33"/>
      <c r="M127" s="140" t="s">
        <v>3</v>
      </c>
      <c r="N127" s="141" t="s">
        <v>43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127</v>
      </c>
      <c r="AT127" s="144" t="s">
        <v>185</v>
      </c>
      <c r="AU127" s="144" t="s">
        <v>80</v>
      </c>
      <c r="AY127" s="18" t="s">
        <v>183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76</v>
      </c>
      <c r="BK127" s="145">
        <f>ROUND(I127*H127,2)</f>
        <v>0</v>
      </c>
      <c r="BL127" s="18" t="s">
        <v>127</v>
      </c>
      <c r="BM127" s="144" t="s">
        <v>851</v>
      </c>
    </row>
    <row r="128" spans="2:47" s="1" customFormat="1" ht="19.5">
      <c r="B128" s="33"/>
      <c r="D128" s="146" t="s">
        <v>191</v>
      </c>
      <c r="F128" s="147" t="s">
        <v>852</v>
      </c>
      <c r="I128" s="148"/>
      <c r="L128" s="33"/>
      <c r="M128" s="149"/>
      <c r="T128" s="54"/>
      <c r="AT128" s="18" t="s">
        <v>191</v>
      </c>
      <c r="AU128" s="18" t="s">
        <v>80</v>
      </c>
    </row>
    <row r="129" spans="2:47" s="1" customFormat="1" ht="12">
      <c r="B129" s="33"/>
      <c r="D129" s="150" t="s">
        <v>193</v>
      </c>
      <c r="F129" s="151" t="s">
        <v>853</v>
      </c>
      <c r="I129" s="148"/>
      <c r="L129" s="33"/>
      <c r="M129" s="149"/>
      <c r="T129" s="54"/>
      <c r="AT129" s="18" t="s">
        <v>193</v>
      </c>
      <c r="AU129" s="18" t="s">
        <v>80</v>
      </c>
    </row>
    <row r="130" spans="2:51" s="12" customFormat="1" ht="12">
      <c r="B130" s="153"/>
      <c r="D130" s="146" t="s">
        <v>197</v>
      </c>
      <c r="E130" s="154" t="s">
        <v>3</v>
      </c>
      <c r="F130" s="155" t="s">
        <v>854</v>
      </c>
      <c r="H130" s="154" t="s">
        <v>3</v>
      </c>
      <c r="I130" s="156"/>
      <c r="L130" s="153"/>
      <c r="M130" s="157"/>
      <c r="T130" s="158"/>
      <c r="AT130" s="154" t="s">
        <v>197</v>
      </c>
      <c r="AU130" s="154" t="s">
        <v>80</v>
      </c>
      <c r="AV130" s="12" t="s">
        <v>76</v>
      </c>
      <c r="AW130" s="12" t="s">
        <v>31</v>
      </c>
      <c r="AX130" s="12" t="s">
        <v>72</v>
      </c>
      <c r="AY130" s="154" t="s">
        <v>183</v>
      </c>
    </row>
    <row r="131" spans="2:51" s="13" customFormat="1" ht="12">
      <c r="B131" s="159"/>
      <c r="D131" s="146" t="s">
        <v>197</v>
      </c>
      <c r="E131" s="160" t="s">
        <v>3</v>
      </c>
      <c r="F131" s="161" t="s">
        <v>855</v>
      </c>
      <c r="H131" s="162">
        <v>37.25</v>
      </c>
      <c r="I131" s="163"/>
      <c r="L131" s="159"/>
      <c r="M131" s="164"/>
      <c r="T131" s="165"/>
      <c r="AT131" s="160" t="s">
        <v>197</v>
      </c>
      <c r="AU131" s="160" t="s">
        <v>80</v>
      </c>
      <c r="AV131" s="13" t="s">
        <v>80</v>
      </c>
      <c r="AW131" s="13" t="s">
        <v>31</v>
      </c>
      <c r="AX131" s="13" t="s">
        <v>76</v>
      </c>
      <c r="AY131" s="160" t="s">
        <v>183</v>
      </c>
    </row>
    <row r="132" spans="2:65" s="1" customFormat="1" ht="16.5" customHeight="1">
      <c r="B132" s="132"/>
      <c r="C132" s="133" t="s">
        <v>254</v>
      </c>
      <c r="D132" s="133" t="s">
        <v>185</v>
      </c>
      <c r="E132" s="134" t="s">
        <v>700</v>
      </c>
      <c r="F132" s="135" t="s">
        <v>701</v>
      </c>
      <c r="G132" s="136" t="s">
        <v>273</v>
      </c>
      <c r="H132" s="137">
        <v>37.25</v>
      </c>
      <c r="I132" s="138"/>
      <c r="J132" s="139">
        <f>ROUND(I132*H132,2)</f>
        <v>0</v>
      </c>
      <c r="K132" s="135" t="s">
        <v>189</v>
      </c>
      <c r="L132" s="33"/>
      <c r="M132" s="140" t="s">
        <v>3</v>
      </c>
      <c r="N132" s="141" t="s">
        <v>43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127</v>
      </c>
      <c r="AT132" s="144" t="s">
        <v>185</v>
      </c>
      <c r="AU132" s="144" t="s">
        <v>80</v>
      </c>
      <c r="AY132" s="18" t="s">
        <v>183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76</v>
      </c>
      <c r="BK132" s="145">
        <f>ROUND(I132*H132,2)</f>
        <v>0</v>
      </c>
      <c r="BL132" s="18" t="s">
        <v>127</v>
      </c>
      <c r="BM132" s="144" t="s">
        <v>856</v>
      </c>
    </row>
    <row r="133" spans="2:47" s="1" customFormat="1" ht="19.5">
      <c r="B133" s="33"/>
      <c r="D133" s="146" t="s">
        <v>191</v>
      </c>
      <c r="F133" s="147" t="s">
        <v>703</v>
      </c>
      <c r="I133" s="148"/>
      <c r="L133" s="33"/>
      <c r="M133" s="149"/>
      <c r="T133" s="54"/>
      <c r="AT133" s="18" t="s">
        <v>191</v>
      </c>
      <c r="AU133" s="18" t="s">
        <v>80</v>
      </c>
    </row>
    <row r="134" spans="2:47" s="1" customFormat="1" ht="12">
      <c r="B134" s="33"/>
      <c r="D134" s="150" t="s">
        <v>193</v>
      </c>
      <c r="F134" s="151" t="s">
        <v>704</v>
      </c>
      <c r="I134" s="148"/>
      <c r="L134" s="33"/>
      <c r="M134" s="149"/>
      <c r="T134" s="54"/>
      <c r="AT134" s="18" t="s">
        <v>193</v>
      </c>
      <c r="AU134" s="18" t="s">
        <v>80</v>
      </c>
    </row>
    <row r="135" spans="2:51" s="12" customFormat="1" ht="12">
      <c r="B135" s="153"/>
      <c r="D135" s="146" t="s">
        <v>197</v>
      </c>
      <c r="E135" s="154" t="s">
        <v>3</v>
      </c>
      <c r="F135" s="155" t="s">
        <v>854</v>
      </c>
      <c r="H135" s="154" t="s">
        <v>3</v>
      </c>
      <c r="I135" s="156"/>
      <c r="L135" s="153"/>
      <c r="M135" s="157"/>
      <c r="T135" s="158"/>
      <c r="AT135" s="154" t="s">
        <v>197</v>
      </c>
      <c r="AU135" s="154" t="s">
        <v>80</v>
      </c>
      <c r="AV135" s="12" t="s">
        <v>76</v>
      </c>
      <c r="AW135" s="12" t="s">
        <v>31</v>
      </c>
      <c r="AX135" s="12" t="s">
        <v>72</v>
      </c>
      <c r="AY135" s="154" t="s">
        <v>183</v>
      </c>
    </row>
    <row r="136" spans="2:51" s="13" customFormat="1" ht="12">
      <c r="B136" s="159"/>
      <c r="D136" s="146" t="s">
        <v>197</v>
      </c>
      <c r="E136" s="160" t="s">
        <v>3</v>
      </c>
      <c r="F136" s="161" t="s">
        <v>855</v>
      </c>
      <c r="H136" s="162">
        <v>37.25</v>
      </c>
      <c r="I136" s="163"/>
      <c r="L136" s="159"/>
      <c r="M136" s="164"/>
      <c r="T136" s="165"/>
      <c r="AT136" s="160" t="s">
        <v>197</v>
      </c>
      <c r="AU136" s="160" t="s">
        <v>80</v>
      </c>
      <c r="AV136" s="13" t="s">
        <v>80</v>
      </c>
      <c r="AW136" s="13" t="s">
        <v>31</v>
      </c>
      <c r="AX136" s="13" t="s">
        <v>76</v>
      </c>
      <c r="AY136" s="160" t="s">
        <v>183</v>
      </c>
    </row>
    <row r="137" spans="2:63" s="11" customFormat="1" ht="22.9" customHeight="1">
      <c r="B137" s="120"/>
      <c r="D137" s="121" t="s">
        <v>71</v>
      </c>
      <c r="E137" s="130" t="s">
        <v>116</v>
      </c>
      <c r="F137" s="130" t="s">
        <v>338</v>
      </c>
      <c r="I137" s="123"/>
      <c r="J137" s="131">
        <f>BK137</f>
        <v>0</v>
      </c>
      <c r="L137" s="120"/>
      <c r="M137" s="125"/>
      <c r="P137" s="126">
        <f>SUM(P138:P142)</f>
        <v>0</v>
      </c>
      <c r="R137" s="126">
        <f>SUM(R138:R142)</f>
        <v>0.94150225</v>
      </c>
      <c r="T137" s="127">
        <f>SUM(T138:T142)</f>
        <v>0</v>
      </c>
      <c r="AR137" s="121" t="s">
        <v>76</v>
      </c>
      <c r="AT137" s="128" t="s">
        <v>71</v>
      </c>
      <c r="AU137" s="128" t="s">
        <v>76</v>
      </c>
      <c r="AY137" s="121" t="s">
        <v>183</v>
      </c>
      <c r="BK137" s="129">
        <f>SUM(BK138:BK142)</f>
        <v>0</v>
      </c>
    </row>
    <row r="138" spans="2:65" s="1" customFormat="1" ht="21.75" customHeight="1">
      <c r="B138" s="132"/>
      <c r="C138" s="133" t="s">
        <v>262</v>
      </c>
      <c r="D138" s="133" t="s">
        <v>185</v>
      </c>
      <c r="E138" s="134" t="s">
        <v>857</v>
      </c>
      <c r="F138" s="135" t="s">
        <v>858</v>
      </c>
      <c r="G138" s="136" t="s">
        <v>273</v>
      </c>
      <c r="H138" s="137">
        <v>0.325</v>
      </c>
      <c r="I138" s="138"/>
      <c r="J138" s="139">
        <f>ROUND(I138*H138,2)</f>
        <v>0</v>
      </c>
      <c r="K138" s="135" t="s">
        <v>189</v>
      </c>
      <c r="L138" s="33"/>
      <c r="M138" s="140" t="s">
        <v>3</v>
      </c>
      <c r="N138" s="141" t="s">
        <v>43</v>
      </c>
      <c r="P138" s="142">
        <f>O138*H138</f>
        <v>0</v>
      </c>
      <c r="Q138" s="142">
        <v>2.89693</v>
      </c>
      <c r="R138" s="142">
        <f>Q138*H138</f>
        <v>0.94150225</v>
      </c>
      <c r="S138" s="142">
        <v>0</v>
      </c>
      <c r="T138" s="143">
        <f>S138*H138</f>
        <v>0</v>
      </c>
      <c r="AR138" s="144" t="s">
        <v>127</v>
      </c>
      <c r="AT138" s="144" t="s">
        <v>185</v>
      </c>
      <c r="AU138" s="144" t="s">
        <v>80</v>
      </c>
      <c r="AY138" s="18" t="s">
        <v>183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76</v>
      </c>
      <c r="BK138" s="145">
        <f>ROUND(I138*H138,2)</f>
        <v>0</v>
      </c>
      <c r="BL138" s="18" t="s">
        <v>127</v>
      </c>
      <c r="BM138" s="144" t="s">
        <v>859</v>
      </c>
    </row>
    <row r="139" spans="2:47" s="1" customFormat="1" ht="19.5">
      <c r="B139" s="33"/>
      <c r="D139" s="146" t="s">
        <v>191</v>
      </c>
      <c r="F139" s="147" t="s">
        <v>860</v>
      </c>
      <c r="I139" s="148"/>
      <c r="L139" s="33"/>
      <c r="M139" s="149"/>
      <c r="T139" s="54"/>
      <c r="AT139" s="18" t="s">
        <v>191</v>
      </c>
      <c r="AU139" s="18" t="s">
        <v>80</v>
      </c>
    </row>
    <row r="140" spans="2:47" s="1" customFormat="1" ht="12">
      <c r="B140" s="33"/>
      <c r="D140" s="150" t="s">
        <v>193</v>
      </c>
      <c r="F140" s="151" t="s">
        <v>861</v>
      </c>
      <c r="I140" s="148"/>
      <c r="L140" s="33"/>
      <c r="M140" s="149"/>
      <c r="T140" s="54"/>
      <c r="AT140" s="18" t="s">
        <v>193</v>
      </c>
      <c r="AU140" s="18" t="s">
        <v>80</v>
      </c>
    </row>
    <row r="141" spans="2:51" s="12" customFormat="1" ht="12">
      <c r="B141" s="153"/>
      <c r="D141" s="146" t="s">
        <v>197</v>
      </c>
      <c r="E141" s="154" t="s">
        <v>3</v>
      </c>
      <c r="F141" s="155" t="s">
        <v>862</v>
      </c>
      <c r="H141" s="154" t="s">
        <v>3</v>
      </c>
      <c r="I141" s="156"/>
      <c r="L141" s="153"/>
      <c r="M141" s="157"/>
      <c r="T141" s="158"/>
      <c r="AT141" s="154" t="s">
        <v>197</v>
      </c>
      <c r="AU141" s="154" t="s">
        <v>80</v>
      </c>
      <c r="AV141" s="12" t="s">
        <v>76</v>
      </c>
      <c r="AW141" s="12" t="s">
        <v>31</v>
      </c>
      <c r="AX141" s="12" t="s">
        <v>72</v>
      </c>
      <c r="AY141" s="154" t="s">
        <v>183</v>
      </c>
    </row>
    <row r="142" spans="2:51" s="13" customFormat="1" ht="12">
      <c r="B142" s="159"/>
      <c r="D142" s="146" t="s">
        <v>197</v>
      </c>
      <c r="E142" s="160" t="s">
        <v>3</v>
      </c>
      <c r="F142" s="161" t="s">
        <v>863</v>
      </c>
      <c r="H142" s="162">
        <v>0.325</v>
      </c>
      <c r="I142" s="163"/>
      <c r="L142" s="159"/>
      <c r="M142" s="164"/>
      <c r="T142" s="165"/>
      <c r="AT142" s="160" t="s">
        <v>197</v>
      </c>
      <c r="AU142" s="160" t="s">
        <v>80</v>
      </c>
      <c r="AV142" s="13" t="s">
        <v>80</v>
      </c>
      <c r="AW142" s="13" t="s">
        <v>31</v>
      </c>
      <c r="AX142" s="13" t="s">
        <v>76</v>
      </c>
      <c r="AY142" s="160" t="s">
        <v>183</v>
      </c>
    </row>
    <row r="143" spans="2:63" s="11" customFormat="1" ht="22.9" customHeight="1">
      <c r="B143" s="120"/>
      <c r="D143" s="121" t="s">
        <v>71</v>
      </c>
      <c r="E143" s="130" t="s">
        <v>227</v>
      </c>
      <c r="F143" s="130" t="s">
        <v>864</v>
      </c>
      <c r="I143" s="123"/>
      <c r="J143" s="131">
        <f>BK143</f>
        <v>0</v>
      </c>
      <c r="L143" s="120"/>
      <c r="M143" s="125"/>
      <c r="P143" s="126">
        <f>SUM(P144:P156)</f>
        <v>0</v>
      </c>
      <c r="R143" s="126">
        <f>SUM(R144:R156)</f>
        <v>0.10383999999999999</v>
      </c>
      <c r="T143" s="127">
        <f>SUM(T144:T156)</f>
        <v>0</v>
      </c>
      <c r="AR143" s="121" t="s">
        <v>76</v>
      </c>
      <c r="AT143" s="128" t="s">
        <v>71</v>
      </c>
      <c r="AU143" s="128" t="s">
        <v>76</v>
      </c>
      <c r="AY143" s="121" t="s">
        <v>183</v>
      </c>
      <c r="BK143" s="129">
        <f>SUM(BK144:BK156)</f>
        <v>0</v>
      </c>
    </row>
    <row r="144" spans="2:65" s="1" customFormat="1" ht="16.5" customHeight="1">
      <c r="B144" s="132"/>
      <c r="C144" s="133" t="s">
        <v>270</v>
      </c>
      <c r="D144" s="133" t="s">
        <v>185</v>
      </c>
      <c r="E144" s="134" t="s">
        <v>865</v>
      </c>
      <c r="F144" s="135" t="s">
        <v>866</v>
      </c>
      <c r="G144" s="136" t="s">
        <v>188</v>
      </c>
      <c r="H144" s="137">
        <v>1.6</v>
      </c>
      <c r="I144" s="138"/>
      <c r="J144" s="139">
        <f>ROUND(I144*H144,2)</f>
        <v>0</v>
      </c>
      <c r="K144" s="135" t="s">
        <v>189</v>
      </c>
      <c r="L144" s="33"/>
      <c r="M144" s="140" t="s">
        <v>3</v>
      </c>
      <c r="N144" s="141" t="s">
        <v>43</v>
      </c>
      <c r="P144" s="142">
        <f>O144*H144</f>
        <v>0</v>
      </c>
      <c r="Q144" s="142">
        <v>0.0167</v>
      </c>
      <c r="R144" s="142">
        <f>Q144*H144</f>
        <v>0.02672</v>
      </c>
      <c r="S144" s="142">
        <v>0</v>
      </c>
      <c r="T144" s="143">
        <f>S144*H144</f>
        <v>0</v>
      </c>
      <c r="AR144" s="144" t="s">
        <v>127</v>
      </c>
      <c r="AT144" s="144" t="s">
        <v>185</v>
      </c>
      <c r="AU144" s="144" t="s">
        <v>80</v>
      </c>
      <c r="AY144" s="18" t="s">
        <v>183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76</v>
      </c>
      <c r="BK144" s="145">
        <f>ROUND(I144*H144,2)</f>
        <v>0</v>
      </c>
      <c r="BL144" s="18" t="s">
        <v>127</v>
      </c>
      <c r="BM144" s="144" t="s">
        <v>867</v>
      </c>
    </row>
    <row r="145" spans="2:47" s="1" customFormat="1" ht="12">
      <c r="B145" s="33"/>
      <c r="D145" s="146" t="s">
        <v>191</v>
      </c>
      <c r="F145" s="147" t="s">
        <v>868</v>
      </c>
      <c r="I145" s="148"/>
      <c r="L145" s="33"/>
      <c r="M145" s="149"/>
      <c r="T145" s="54"/>
      <c r="AT145" s="18" t="s">
        <v>191</v>
      </c>
      <c r="AU145" s="18" t="s">
        <v>80</v>
      </c>
    </row>
    <row r="146" spans="2:47" s="1" customFormat="1" ht="12">
      <c r="B146" s="33"/>
      <c r="D146" s="150" t="s">
        <v>193</v>
      </c>
      <c r="F146" s="151" t="s">
        <v>869</v>
      </c>
      <c r="I146" s="148"/>
      <c r="L146" s="33"/>
      <c r="M146" s="149"/>
      <c r="T146" s="54"/>
      <c r="AT146" s="18" t="s">
        <v>193</v>
      </c>
      <c r="AU146" s="18" t="s">
        <v>80</v>
      </c>
    </row>
    <row r="147" spans="2:51" s="12" customFormat="1" ht="12">
      <c r="B147" s="153"/>
      <c r="D147" s="146" t="s">
        <v>197</v>
      </c>
      <c r="E147" s="154" t="s">
        <v>3</v>
      </c>
      <c r="F147" s="155" t="s">
        <v>870</v>
      </c>
      <c r="H147" s="154" t="s">
        <v>3</v>
      </c>
      <c r="I147" s="156"/>
      <c r="L147" s="153"/>
      <c r="M147" s="157"/>
      <c r="T147" s="158"/>
      <c r="AT147" s="154" t="s">
        <v>197</v>
      </c>
      <c r="AU147" s="154" t="s">
        <v>80</v>
      </c>
      <c r="AV147" s="12" t="s">
        <v>76</v>
      </c>
      <c r="AW147" s="12" t="s">
        <v>31</v>
      </c>
      <c r="AX147" s="12" t="s">
        <v>72</v>
      </c>
      <c r="AY147" s="154" t="s">
        <v>183</v>
      </c>
    </row>
    <row r="148" spans="2:51" s="13" customFormat="1" ht="12">
      <c r="B148" s="159"/>
      <c r="D148" s="146" t="s">
        <v>197</v>
      </c>
      <c r="E148" s="160" t="s">
        <v>3</v>
      </c>
      <c r="F148" s="161" t="s">
        <v>871</v>
      </c>
      <c r="H148" s="162">
        <v>1.6</v>
      </c>
      <c r="I148" s="163"/>
      <c r="L148" s="159"/>
      <c r="M148" s="164"/>
      <c r="T148" s="165"/>
      <c r="AT148" s="160" t="s">
        <v>197</v>
      </c>
      <c r="AU148" s="160" t="s">
        <v>80</v>
      </c>
      <c r="AV148" s="13" t="s">
        <v>80</v>
      </c>
      <c r="AW148" s="13" t="s">
        <v>31</v>
      </c>
      <c r="AX148" s="13" t="s">
        <v>76</v>
      </c>
      <c r="AY148" s="160" t="s">
        <v>183</v>
      </c>
    </row>
    <row r="149" spans="2:65" s="1" customFormat="1" ht="16.5" customHeight="1">
      <c r="B149" s="132"/>
      <c r="C149" s="133" t="s">
        <v>279</v>
      </c>
      <c r="D149" s="133" t="s">
        <v>185</v>
      </c>
      <c r="E149" s="134" t="s">
        <v>872</v>
      </c>
      <c r="F149" s="135" t="s">
        <v>873</v>
      </c>
      <c r="G149" s="136" t="s">
        <v>188</v>
      </c>
      <c r="H149" s="137">
        <v>1.6</v>
      </c>
      <c r="I149" s="138"/>
      <c r="J149" s="139">
        <f>ROUND(I149*H149,2)</f>
        <v>0</v>
      </c>
      <c r="K149" s="135" t="s">
        <v>189</v>
      </c>
      <c r="L149" s="33"/>
      <c r="M149" s="140" t="s">
        <v>3</v>
      </c>
      <c r="N149" s="141" t="s">
        <v>43</v>
      </c>
      <c r="P149" s="142">
        <f>O149*H149</f>
        <v>0</v>
      </c>
      <c r="Q149" s="142">
        <v>0.0083</v>
      </c>
      <c r="R149" s="142">
        <f>Q149*H149</f>
        <v>0.01328</v>
      </c>
      <c r="S149" s="142">
        <v>0</v>
      </c>
      <c r="T149" s="143">
        <f>S149*H149</f>
        <v>0</v>
      </c>
      <c r="AR149" s="144" t="s">
        <v>127</v>
      </c>
      <c r="AT149" s="144" t="s">
        <v>185</v>
      </c>
      <c r="AU149" s="144" t="s">
        <v>80</v>
      </c>
      <c r="AY149" s="18" t="s">
        <v>183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76</v>
      </c>
      <c r="BK149" s="145">
        <f>ROUND(I149*H149,2)</f>
        <v>0</v>
      </c>
      <c r="BL149" s="18" t="s">
        <v>127</v>
      </c>
      <c r="BM149" s="144" t="s">
        <v>874</v>
      </c>
    </row>
    <row r="150" spans="2:47" s="1" customFormat="1" ht="19.5">
      <c r="B150" s="33"/>
      <c r="D150" s="146" t="s">
        <v>191</v>
      </c>
      <c r="F150" s="147" t="s">
        <v>875</v>
      </c>
      <c r="I150" s="148"/>
      <c r="L150" s="33"/>
      <c r="M150" s="149"/>
      <c r="T150" s="54"/>
      <c r="AT150" s="18" t="s">
        <v>191</v>
      </c>
      <c r="AU150" s="18" t="s">
        <v>80</v>
      </c>
    </row>
    <row r="151" spans="2:47" s="1" customFormat="1" ht="12">
      <c r="B151" s="33"/>
      <c r="D151" s="150" t="s">
        <v>193</v>
      </c>
      <c r="F151" s="151" t="s">
        <v>876</v>
      </c>
      <c r="I151" s="148"/>
      <c r="L151" s="33"/>
      <c r="M151" s="149"/>
      <c r="T151" s="54"/>
      <c r="AT151" s="18" t="s">
        <v>193</v>
      </c>
      <c r="AU151" s="18" t="s">
        <v>80</v>
      </c>
    </row>
    <row r="152" spans="2:65" s="1" customFormat="1" ht="16.5" customHeight="1">
      <c r="B152" s="132"/>
      <c r="C152" s="133" t="s">
        <v>285</v>
      </c>
      <c r="D152" s="133" t="s">
        <v>185</v>
      </c>
      <c r="E152" s="134" t="s">
        <v>877</v>
      </c>
      <c r="F152" s="135" t="s">
        <v>878</v>
      </c>
      <c r="G152" s="136" t="s">
        <v>188</v>
      </c>
      <c r="H152" s="137">
        <v>1.6</v>
      </c>
      <c r="I152" s="138"/>
      <c r="J152" s="139">
        <f>ROUND(I152*H152,2)</f>
        <v>0</v>
      </c>
      <c r="K152" s="135" t="s">
        <v>189</v>
      </c>
      <c r="L152" s="33"/>
      <c r="M152" s="140" t="s">
        <v>3</v>
      </c>
      <c r="N152" s="141" t="s">
        <v>43</v>
      </c>
      <c r="P152" s="142">
        <f>O152*H152</f>
        <v>0</v>
      </c>
      <c r="Q152" s="142">
        <v>0.0399</v>
      </c>
      <c r="R152" s="142">
        <f>Q152*H152</f>
        <v>0.06384</v>
      </c>
      <c r="S152" s="142">
        <v>0</v>
      </c>
      <c r="T152" s="143">
        <f>S152*H152</f>
        <v>0</v>
      </c>
      <c r="AR152" s="144" t="s">
        <v>127</v>
      </c>
      <c r="AT152" s="144" t="s">
        <v>185</v>
      </c>
      <c r="AU152" s="144" t="s">
        <v>80</v>
      </c>
      <c r="AY152" s="18" t="s">
        <v>183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8" t="s">
        <v>76</v>
      </c>
      <c r="BK152" s="145">
        <f>ROUND(I152*H152,2)</f>
        <v>0</v>
      </c>
      <c r="BL152" s="18" t="s">
        <v>127</v>
      </c>
      <c r="BM152" s="144" t="s">
        <v>879</v>
      </c>
    </row>
    <row r="153" spans="2:47" s="1" customFormat="1" ht="12">
      <c r="B153" s="33"/>
      <c r="D153" s="146" t="s">
        <v>191</v>
      </c>
      <c r="F153" s="147" t="s">
        <v>880</v>
      </c>
      <c r="I153" s="148"/>
      <c r="L153" s="33"/>
      <c r="M153" s="149"/>
      <c r="T153" s="54"/>
      <c r="AT153" s="18" t="s">
        <v>191</v>
      </c>
      <c r="AU153" s="18" t="s">
        <v>80</v>
      </c>
    </row>
    <row r="154" spans="2:47" s="1" customFormat="1" ht="12">
      <c r="B154" s="33"/>
      <c r="D154" s="150" t="s">
        <v>193</v>
      </c>
      <c r="F154" s="151" t="s">
        <v>881</v>
      </c>
      <c r="I154" s="148"/>
      <c r="L154" s="33"/>
      <c r="M154" s="149"/>
      <c r="T154" s="54"/>
      <c r="AT154" s="18" t="s">
        <v>193</v>
      </c>
      <c r="AU154" s="18" t="s">
        <v>80</v>
      </c>
    </row>
    <row r="155" spans="2:51" s="12" customFormat="1" ht="12">
      <c r="B155" s="153"/>
      <c r="D155" s="146" t="s">
        <v>197</v>
      </c>
      <c r="E155" s="154" t="s">
        <v>3</v>
      </c>
      <c r="F155" s="155" t="s">
        <v>870</v>
      </c>
      <c r="H155" s="154" t="s">
        <v>3</v>
      </c>
      <c r="I155" s="156"/>
      <c r="L155" s="153"/>
      <c r="M155" s="157"/>
      <c r="T155" s="158"/>
      <c r="AT155" s="154" t="s">
        <v>197</v>
      </c>
      <c r="AU155" s="154" t="s">
        <v>80</v>
      </c>
      <c r="AV155" s="12" t="s">
        <v>76</v>
      </c>
      <c r="AW155" s="12" t="s">
        <v>31</v>
      </c>
      <c r="AX155" s="12" t="s">
        <v>72</v>
      </c>
      <c r="AY155" s="154" t="s">
        <v>183</v>
      </c>
    </row>
    <row r="156" spans="2:51" s="13" customFormat="1" ht="12">
      <c r="B156" s="159"/>
      <c r="D156" s="146" t="s">
        <v>197</v>
      </c>
      <c r="E156" s="160" t="s">
        <v>3</v>
      </c>
      <c r="F156" s="161" t="s">
        <v>871</v>
      </c>
      <c r="H156" s="162">
        <v>1.6</v>
      </c>
      <c r="I156" s="163"/>
      <c r="L156" s="159"/>
      <c r="M156" s="164"/>
      <c r="T156" s="165"/>
      <c r="AT156" s="160" t="s">
        <v>197</v>
      </c>
      <c r="AU156" s="160" t="s">
        <v>80</v>
      </c>
      <c r="AV156" s="13" t="s">
        <v>80</v>
      </c>
      <c r="AW156" s="13" t="s">
        <v>31</v>
      </c>
      <c r="AX156" s="13" t="s">
        <v>76</v>
      </c>
      <c r="AY156" s="160" t="s">
        <v>183</v>
      </c>
    </row>
    <row r="157" spans="2:63" s="11" customFormat="1" ht="22.9" customHeight="1">
      <c r="B157" s="120"/>
      <c r="D157" s="121" t="s">
        <v>71</v>
      </c>
      <c r="E157" s="130" t="s">
        <v>254</v>
      </c>
      <c r="F157" s="130" t="s">
        <v>433</v>
      </c>
      <c r="I157" s="123"/>
      <c r="J157" s="131">
        <f>BK157</f>
        <v>0</v>
      </c>
      <c r="L157" s="120"/>
      <c r="M157" s="125"/>
      <c r="P157" s="126">
        <f>SUM(P158:P189)</f>
        <v>0</v>
      </c>
      <c r="R157" s="126">
        <f>SUM(R158:R189)</f>
        <v>29.907023000000002</v>
      </c>
      <c r="T157" s="127">
        <f>SUM(T158:T189)</f>
        <v>83.17600000000002</v>
      </c>
      <c r="AR157" s="121" t="s">
        <v>76</v>
      </c>
      <c r="AT157" s="128" t="s">
        <v>71</v>
      </c>
      <c r="AU157" s="128" t="s">
        <v>76</v>
      </c>
      <c r="AY157" s="121" t="s">
        <v>183</v>
      </c>
      <c r="BK157" s="129">
        <f>SUM(BK158:BK189)</f>
        <v>0</v>
      </c>
    </row>
    <row r="158" spans="2:65" s="1" customFormat="1" ht="16.5" customHeight="1">
      <c r="B158" s="132"/>
      <c r="C158" s="133" t="s">
        <v>292</v>
      </c>
      <c r="D158" s="133" t="s">
        <v>185</v>
      </c>
      <c r="E158" s="134" t="s">
        <v>882</v>
      </c>
      <c r="F158" s="135" t="s">
        <v>883</v>
      </c>
      <c r="G158" s="136" t="s">
        <v>347</v>
      </c>
      <c r="H158" s="137">
        <v>27</v>
      </c>
      <c r="I158" s="138"/>
      <c r="J158" s="139">
        <f>ROUND(I158*H158,2)</f>
        <v>0</v>
      </c>
      <c r="K158" s="135" t="s">
        <v>189</v>
      </c>
      <c r="L158" s="33"/>
      <c r="M158" s="140" t="s">
        <v>3</v>
      </c>
      <c r="N158" s="141" t="s">
        <v>43</v>
      </c>
      <c r="P158" s="142">
        <f>O158*H158</f>
        <v>0</v>
      </c>
      <c r="Q158" s="142">
        <v>2E-05</v>
      </c>
      <c r="R158" s="142">
        <f>Q158*H158</f>
        <v>0.00054</v>
      </c>
      <c r="S158" s="142">
        <v>0</v>
      </c>
      <c r="T158" s="143">
        <f>S158*H158</f>
        <v>0</v>
      </c>
      <c r="AR158" s="144" t="s">
        <v>127</v>
      </c>
      <c r="AT158" s="144" t="s">
        <v>185</v>
      </c>
      <c r="AU158" s="144" t="s">
        <v>80</v>
      </c>
      <c r="AY158" s="18" t="s">
        <v>183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8" t="s">
        <v>76</v>
      </c>
      <c r="BK158" s="145">
        <f>ROUND(I158*H158,2)</f>
        <v>0</v>
      </c>
      <c r="BL158" s="18" t="s">
        <v>127</v>
      </c>
      <c r="BM158" s="144" t="s">
        <v>884</v>
      </c>
    </row>
    <row r="159" spans="2:47" s="1" customFormat="1" ht="12">
      <c r="B159" s="33"/>
      <c r="D159" s="146" t="s">
        <v>191</v>
      </c>
      <c r="F159" s="147" t="s">
        <v>885</v>
      </c>
      <c r="I159" s="148"/>
      <c r="L159" s="33"/>
      <c r="M159" s="149"/>
      <c r="T159" s="54"/>
      <c r="AT159" s="18" t="s">
        <v>191</v>
      </c>
      <c r="AU159" s="18" t="s">
        <v>80</v>
      </c>
    </row>
    <row r="160" spans="2:47" s="1" customFormat="1" ht="12">
      <c r="B160" s="33"/>
      <c r="D160" s="150" t="s">
        <v>193</v>
      </c>
      <c r="F160" s="151" t="s">
        <v>886</v>
      </c>
      <c r="I160" s="148"/>
      <c r="L160" s="33"/>
      <c r="M160" s="149"/>
      <c r="T160" s="54"/>
      <c r="AT160" s="18" t="s">
        <v>193</v>
      </c>
      <c r="AU160" s="18" t="s">
        <v>80</v>
      </c>
    </row>
    <row r="161" spans="2:51" s="12" customFormat="1" ht="12">
      <c r="B161" s="153"/>
      <c r="D161" s="146" t="s">
        <v>197</v>
      </c>
      <c r="E161" s="154" t="s">
        <v>3</v>
      </c>
      <c r="F161" s="155" t="s">
        <v>887</v>
      </c>
      <c r="H161" s="154" t="s">
        <v>3</v>
      </c>
      <c r="I161" s="156"/>
      <c r="L161" s="153"/>
      <c r="M161" s="157"/>
      <c r="T161" s="158"/>
      <c r="AT161" s="154" t="s">
        <v>197</v>
      </c>
      <c r="AU161" s="154" t="s">
        <v>80</v>
      </c>
      <c r="AV161" s="12" t="s">
        <v>76</v>
      </c>
      <c r="AW161" s="12" t="s">
        <v>31</v>
      </c>
      <c r="AX161" s="12" t="s">
        <v>72</v>
      </c>
      <c r="AY161" s="154" t="s">
        <v>183</v>
      </c>
    </row>
    <row r="162" spans="2:51" s="13" customFormat="1" ht="12">
      <c r="B162" s="159"/>
      <c r="D162" s="146" t="s">
        <v>197</v>
      </c>
      <c r="E162" s="160" t="s">
        <v>3</v>
      </c>
      <c r="F162" s="161" t="s">
        <v>378</v>
      </c>
      <c r="H162" s="162">
        <v>27</v>
      </c>
      <c r="I162" s="163"/>
      <c r="L162" s="159"/>
      <c r="M162" s="164"/>
      <c r="T162" s="165"/>
      <c r="AT162" s="160" t="s">
        <v>197</v>
      </c>
      <c r="AU162" s="160" t="s">
        <v>80</v>
      </c>
      <c r="AV162" s="13" t="s">
        <v>80</v>
      </c>
      <c r="AW162" s="13" t="s">
        <v>31</v>
      </c>
      <c r="AX162" s="13" t="s">
        <v>76</v>
      </c>
      <c r="AY162" s="160" t="s">
        <v>183</v>
      </c>
    </row>
    <row r="163" spans="2:65" s="1" customFormat="1" ht="16.5" customHeight="1">
      <c r="B163" s="132"/>
      <c r="C163" s="173" t="s">
        <v>9</v>
      </c>
      <c r="D163" s="173" t="s">
        <v>312</v>
      </c>
      <c r="E163" s="174" t="s">
        <v>888</v>
      </c>
      <c r="F163" s="175" t="s">
        <v>889</v>
      </c>
      <c r="G163" s="176" t="s">
        <v>248</v>
      </c>
      <c r="H163" s="177">
        <v>13.5</v>
      </c>
      <c r="I163" s="178"/>
      <c r="J163" s="179">
        <f>ROUND(I163*H163,2)</f>
        <v>0</v>
      </c>
      <c r="K163" s="175" t="s">
        <v>189</v>
      </c>
      <c r="L163" s="180"/>
      <c r="M163" s="181" t="s">
        <v>3</v>
      </c>
      <c r="N163" s="182" t="s">
        <v>43</v>
      </c>
      <c r="P163" s="142">
        <f>O163*H163</f>
        <v>0</v>
      </c>
      <c r="Q163" s="142">
        <v>0.0013</v>
      </c>
      <c r="R163" s="142">
        <f>Q163*H163</f>
        <v>0.01755</v>
      </c>
      <c r="S163" s="142">
        <v>0</v>
      </c>
      <c r="T163" s="143">
        <f>S163*H163</f>
        <v>0</v>
      </c>
      <c r="AR163" s="144" t="s">
        <v>245</v>
      </c>
      <c r="AT163" s="144" t="s">
        <v>312</v>
      </c>
      <c r="AU163" s="144" t="s">
        <v>80</v>
      </c>
      <c r="AY163" s="18" t="s">
        <v>183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8" t="s">
        <v>76</v>
      </c>
      <c r="BK163" s="145">
        <f>ROUND(I163*H163,2)</f>
        <v>0</v>
      </c>
      <c r="BL163" s="18" t="s">
        <v>127</v>
      </c>
      <c r="BM163" s="144" t="s">
        <v>890</v>
      </c>
    </row>
    <row r="164" spans="2:47" s="1" customFormat="1" ht="12">
      <c r="B164" s="33"/>
      <c r="D164" s="146" t="s">
        <v>191</v>
      </c>
      <c r="F164" s="147" t="s">
        <v>889</v>
      </c>
      <c r="I164" s="148"/>
      <c r="L164" s="33"/>
      <c r="M164" s="149"/>
      <c r="T164" s="54"/>
      <c r="AT164" s="18" t="s">
        <v>191</v>
      </c>
      <c r="AU164" s="18" t="s">
        <v>80</v>
      </c>
    </row>
    <row r="165" spans="2:51" s="13" customFormat="1" ht="12">
      <c r="B165" s="159"/>
      <c r="D165" s="146" t="s">
        <v>197</v>
      </c>
      <c r="E165" s="160" t="s">
        <v>3</v>
      </c>
      <c r="F165" s="161" t="s">
        <v>891</v>
      </c>
      <c r="H165" s="162">
        <v>13.5</v>
      </c>
      <c r="I165" s="163"/>
      <c r="L165" s="159"/>
      <c r="M165" s="164"/>
      <c r="T165" s="165"/>
      <c r="AT165" s="160" t="s">
        <v>197</v>
      </c>
      <c r="AU165" s="160" t="s">
        <v>80</v>
      </c>
      <c r="AV165" s="13" t="s">
        <v>80</v>
      </c>
      <c r="AW165" s="13" t="s">
        <v>31</v>
      </c>
      <c r="AX165" s="13" t="s">
        <v>76</v>
      </c>
      <c r="AY165" s="160" t="s">
        <v>183</v>
      </c>
    </row>
    <row r="166" spans="2:65" s="1" customFormat="1" ht="16.5" customHeight="1">
      <c r="B166" s="132"/>
      <c r="C166" s="133" t="s">
        <v>305</v>
      </c>
      <c r="D166" s="133" t="s">
        <v>185</v>
      </c>
      <c r="E166" s="134" t="s">
        <v>892</v>
      </c>
      <c r="F166" s="135" t="s">
        <v>893</v>
      </c>
      <c r="G166" s="136" t="s">
        <v>273</v>
      </c>
      <c r="H166" s="137">
        <v>2.938</v>
      </c>
      <c r="I166" s="138"/>
      <c r="J166" s="139">
        <f>ROUND(I166*H166,2)</f>
        <v>0</v>
      </c>
      <c r="K166" s="135" t="s">
        <v>189</v>
      </c>
      <c r="L166" s="33"/>
      <c r="M166" s="140" t="s">
        <v>3</v>
      </c>
      <c r="N166" s="141" t="s">
        <v>43</v>
      </c>
      <c r="P166" s="142">
        <f>O166*H166</f>
        <v>0</v>
      </c>
      <c r="Q166" s="142">
        <v>0</v>
      </c>
      <c r="R166" s="142">
        <f>Q166*H166</f>
        <v>0</v>
      </c>
      <c r="S166" s="142">
        <v>2</v>
      </c>
      <c r="T166" s="143">
        <f>S166*H166</f>
        <v>5.876</v>
      </c>
      <c r="AR166" s="144" t="s">
        <v>127</v>
      </c>
      <c r="AT166" s="144" t="s">
        <v>185</v>
      </c>
      <c r="AU166" s="144" t="s">
        <v>80</v>
      </c>
      <c r="AY166" s="18" t="s">
        <v>183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76</v>
      </c>
      <c r="BK166" s="145">
        <f>ROUND(I166*H166,2)</f>
        <v>0</v>
      </c>
      <c r="BL166" s="18" t="s">
        <v>127</v>
      </c>
      <c r="BM166" s="144" t="s">
        <v>894</v>
      </c>
    </row>
    <row r="167" spans="2:47" s="1" customFormat="1" ht="12">
      <c r="B167" s="33"/>
      <c r="D167" s="146" t="s">
        <v>191</v>
      </c>
      <c r="F167" s="147" t="s">
        <v>895</v>
      </c>
      <c r="I167" s="148"/>
      <c r="L167" s="33"/>
      <c r="M167" s="149"/>
      <c r="T167" s="54"/>
      <c r="AT167" s="18" t="s">
        <v>191</v>
      </c>
      <c r="AU167" s="18" t="s">
        <v>80</v>
      </c>
    </row>
    <row r="168" spans="2:47" s="1" customFormat="1" ht="12">
      <c r="B168" s="33"/>
      <c r="D168" s="150" t="s">
        <v>193</v>
      </c>
      <c r="F168" s="151" t="s">
        <v>896</v>
      </c>
      <c r="I168" s="148"/>
      <c r="L168" s="33"/>
      <c r="M168" s="149"/>
      <c r="T168" s="54"/>
      <c r="AT168" s="18" t="s">
        <v>193</v>
      </c>
      <c r="AU168" s="18" t="s">
        <v>80</v>
      </c>
    </row>
    <row r="169" spans="2:51" s="12" customFormat="1" ht="12">
      <c r="B169" s="153"/>
      <c r="D169" s="146" t="s">
        <v>197</v>
      </c>
      <c r="E169" s="154" t="s">
        <v>3</v>
      </c>
      <c r="F169" s="155" t="s">
        <v>897</v>
      </c>
      <c r="H169" s="154" t="s">
        <v>3</v>
      </c>
      <c r="I169" s="156"/>
      <c r="L169" s="153"/>
      <c r="M169" s="157"/>
      <c r="T169" s="158"/>
      <c r="AT169" s="154" t="s">
        <v>197</v>
      </c>
      <c r="AU169" s="154" t="s">
        <v>80</v>
      </c>
      <c r="AV169" s="12" t="s">
        <v>76</v>
      </c>
      <c r="AW169" s="12" t="s">
        <v>31</v>
      </c>
      <c r="AX169" s="12" t="s">
        <v>72</v>
      </c>
      <c r="AY169" s="154" t="s">
        <v>183</v>
      </c>
    </row>
    <row r="170" spans="2:51" s="13" customFormat="1" ht="12">
      <c r="B170" s="159"/>
      <c r="D170" s="146" t="s">
        <v>197</v>
      </c>
      <c r="E170" s="160" t="s">
        <v>3</v>
      </c>
      <c r="F170" s="161" t="s">
        <v>898</v>
      </c>
      <c r="H170" s="162">
        <v>2.938</v>
      </c>
      <c r="I170" s="163"/>
      <c r="L170" s="159"/>
      <c r="M170" s="164"/>
      <c r="T170" s="165"/>
      <c r="AT170" s="160" t="s">
        <v>197</v>
      </c>
      <c r="AU170" s="160" t="s">
        <v>80</v>
      </c>
      <c r="AV170" s="13" t="s">
        <v>80</v>
      </c>
      <c r="AW170" s="13" t="s">
        <v>31</v>
      </c>
      <c r="AX170" s="13" t="s">
        <v>76</v>
      </c>
      <c r="AY170" s="160" t="s">
        <v>183</v>
      </c>
    </row>
    <row r="171" spans="2:65" s="1" customFormat="1" ht="16.5" customHeight="1">
      <c r="B171" s="132"/>
      <c r="C171" s="133" t="s">
        <v>311</v>
      </c>
      <c r="D171" s="133" t="s">
        <v>185</v>
      </c>
      <c r="E171" s="134" t="s">
        <v>899</v>
      </c>
      <c r="F171" s="135" t="s">
        <v>900</v>
      </c>
      <c r="G171" s="136" t="s">
        <v>273</v>
      </c>
      <c r="H171" s="137">
        <v>15.46</v>
      </c>
      <c r="I171" s="138"/>
      <c r="J171" s="139">
        <f>ROUND(I171*H171,2)</f>
        <v>0</v>
      </c>
      <c r="K171" s="135" t="s">
        <v>189</v>
      </c>
      <c r="L171" s="33"/>
      <c r="M171" s="140" t="s">
        <v>3</v>
      </c>
      <c r="N171" s="141" t="s">
        <v>43</v>
      </c>
      <c r="P171" s="142">
        <f>O171*H171</f>
        <v>0</v>
      </c>
      <c r="Q171" s="142">
        <v>0</v>
      </c>
      <c r="R171" s="142">
        <f>Q171*H171</f>
        <v>0</v>
      </c>
      <c r="S171" s="142">
        <v>2.5</v>
      </c>
      <c r="T171" s="143">
        <f>S171*H171</f>
        <v>38.650000000000006</v>
      </c>
      <c r="AR171" s="144" t="s">
        <v>127</v>
      </c>
      <c r="AT171" s="144" t="s">
        <v>185</v>
      </c>
      <c r="AU171" s="144" t="s">
        <v>80</v>
      </c>
      <c r="AY171" s="18" t="s">
        <v>183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8" t="s">
        <v>76</v>
      </c>
      <c r="BK171" s="145">
        <f>ROUND(I171*H171,2)</f>
        <v>0</v>
      </c>
      <c r="BL171" s="18" t="s">
        <v>127</v>
      </c>
      <c r="BM171" s="144" t="s">
        <v>901</v>
      </c>
    </row>
    <row r="172" spans="2:47" s="1" customFormat="1" ht="12">
      <c r="B172" s="33"/>
      <c r="D172" s="146" t="s">
        <v>191</v>
      </c>
      <c r="F172" s="147" t="s">
        <v>902</v>
      </c>
      <c r="I172" s="148"/>
      <c r="L172" s="33"/>
      <c r="M172" s="149"/>
      <c r="T172" s="54"/>
      <c r="AT172" s="18" t="s">
        <v>191</v>
      </c>
      <c r="AU172" s="18" t="s">
        <v>80</v>
      </c>
    </row>
    <row r="173" spans="2:47" s="1" customFormat="1" ht="12">
      <c r="B173" s="33"/>
      <c r="D173" s="150" t="s">
        <v>193</v>
      </c>
      <c r="F173" s="151" t="s">
        <v>903</v>
      </c>
      <c r="I173" s="148"/>
      <c r="L173" s="33"/>
      <c r="M173" s="149"/>
      <c r="T173" s="54"/>
      <c r="AT173" s="18" t="s">
        <v>193</v>
      </c>
      <c r="AU173" s="18" t="s">
        <v>80</v>
      </c>
    </row>
    <row r="174" spans="2:51" s="12" customFormat="1" ht="12">
      <c r="B174" s="153"/>
      <c r="D174" s="146" t="s">
        <v>197</v>
      </c>
      <c r="E174" s="154" t="s">
        <v>3</v>
      </c>
      <c r="F174" s="155" t="s">
        <v>904</v>
      </c>
      <c r="H174" s="154" t="s">
        <v>3</v>
      </c>
      <c r="I174" s="156"/>
      <c r="L174" s="153"/>
      <c r="M174" s="157"/>
      <c r="T174" s="158"/>
      <c r="AT174" s="154" t="s">
        <v>197</v>
      </c>
      <c r="AU174" s="154" t="s">
        <v>80</v>
      </c>
      <c r="AV174" s="12" t="s">
        <v>76</v>
      </c>
      <c r="AW174" s="12" t="s">
        <v>31</v>
      </c>
      <c r="AX174" s="12" t="s">
        <v>72</v>
      </c>
      <c r="AY174" s="154" t="s">
        <v>183</v>
      </c>
    </row>
    <row r="175" spans="2:51" s="13" customFormat="1" ht="12">
      <c r="B175" s="159"/>
      <c r="D175" s="146" t="s">
        <v>197</v>
      </c>
      <c r="E175" s="160" t="s">
        <v>3</v>
      </c>
      <c r="F175" s="161" t="s">
        <v>905</v>
      </c>
      <c r="H175" s="162">
        <v>15.46</v>
      </c>
      <c r="I175" s="163"/>
      <c r="L175" s="159"/>
      <c r="M175" s="164"/>
      <c r="T175" s="165"/>
      <c r="AT175" s="160" t="s">
        <v>197</v>
      </c>
      <c r="AU175" s="160" t="s">
        <v>80</v>
      </c>
      <c r="AV175" s="13" t="s">
        <v>80</v>
      </c>
      <c r="AW175" s="13" t="s">
        <v>31</v>
      </c>
      <c r="AX175" s="13" t="s">
        <v>76</v>
      </c>
      <c r="AY175" s="160" t="s">
        <v>183</v>
      </c>
    </row>
    <row r="176" spans="2:65" s="1" customFormat="1" ht="16.5" customHeight="1">
      <c r="B176" s="132"/>
      <c r="C176" s="133" t="s">
        <v>317</v>
      </c>
      <c r="D176" s="133" t="s">
        <v>185</v>
      </c>
      <c r="E176" s="134" t="s">
        <v>906</v>
      </c>
      <c r="F176" s="135" t="s">
        <v>907</v>
      </c>
      <c r="G176" s="136" t="s">
        <v>273</v>
      </c>
      <c r="H176" s="137">
        <v>8.7</v>
      </c>
      <c r="I176" s="138"/>
      <c r="J176" s="139">
        <f>ROUND(I176*H176,2)</f>
        <v>0</v>
      </c>
      <c r="K176" s="135" t="s">
        <v>189</v>
      </c>
      <c r="L176" s="33"/>
      <c r="M176" s="140" t="s">
        <v>3</v>
      </c>
      <c r="N176" s="141" t="s">
        <v>43</v>
      </c>
      <c r="P176" s="142">
        <f>O176*H176</f>
        <v>0</v>
      </c>
      <c r="Q176" s="142">
        <v>0.54034</v>
      </c>
      <c r="R176" s="142">
        <f>Q176*H176</f>
        <v>4.700958</v>
      </c>
      <c r="S176" s="142">
        <v>0</v>
      </c>
      <c r="T176" s="143">
        <f>S176*H176</f>
        <v>0</v>
      </c>
      <c r="AR176" s="144" t="s">
        <v>127</v>
      </c>
      <c r="AT176" s="144" t="s">
        <v>185</v>
      </c>
      <c r="AU176" s="144" t="s">
        <v>80</v>
      </c>
      <c r="AY176" s="18" t="s">
        <v>183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76</v>
      </c>
      <c r="BK176" s="145">
        <f>ROUND(I176*H176,2)</f>
        <v>0</v>
      </c>
      <c r="BL176" s="18" t="s">
        <v>127</v>
      </c>
      <c r="BM176" s="144" t="s">
        <v>908</v>
      </c>
    </row>
    <row r="177" spans="2:47" s="1" customFormat="1" ht="12">
      <c r="B177" s="33"/>
      <c r="D177" s="146" t="s">
        <v>191</v>
      </c>
      <c r="F177" s="147" t="s">
        <v>909</v>
      </c>
      <c r="I177" s="148"/>
      <c r="L177" s="33"/>
      <c r="M177" s="149"/>
      <c r="T177" s="54"/>
      <c r="AT177" s="18" t="s">
        <v>191</v>
      </c>
      <c r="AU177" s="18" t="s">
        <v>80</v>
      </c>
    </row>
    <row r="178" spans="2:47" s="1" customFormat="1" ht="12">
      <c r="B178" s="33"/>
      <c r="D178" s="150" t="s">
        <v>193</v>
      </c>
      <c r="F178" s="151" t="s">
        <v>910</v>
      </c>
      <c r="I178" s="148"/>
      <c r="L178" s="33"/>
      <c r="M178" s="149"/>
      <c r="T178" s="54"/>
      <c r="AT178" s="18" t="s">
        <v>193</v>
      </c>
      <c r="AU178" s="18" t="s">
        <v>80</v>
      </c>
    </row>
    <row r="179" spans="2:51" s="12" customFormat="1" ht="12">
      <c r="B179" s="153"/>
      <c r="D179" s="146" t="s">
        <v>197</v>
      </c>
      <c r="E179" s="154" t="s">
        <v>3</v>
      </c>
      <c r="F179" s="155" t="s">
        <v>911</v>
      </c>
      <c r="H179" s="154" t="s">
        <v>3</v>
      </c>
      <c r="I179" s="156"/>
      <c r="L179" s="153"/>
      <c r="M179" s="157"/>
      <c r="T179" s="158"/>
      <c r="AT179" s="154" t="s">
        <v>197</v>
      </c>
      <c r="AU179" s="154" t="s">
        <v>80</v>
      </c>
      <c r="AV179" s="12" t="s">
        <v>76</v>
      </c>
      <c r="AW179" s="12" t="s">
        <v>31</v>
      </c>
      <c r="AX179" s="12" t="s">
        <v>72</v>
      </c>
      <c r="AY179" s="154" t="s">
        <v>183</v>
      </c>
    </row>
    <row r="180" spans="2:51" s="13" customFormat="1" ht="12">
      <c r="B180" s="159"/>
      <c r="D180" s="146" t="s">
        <v>197</v>
      </c>
      <c r="E180" s="160" t="s">
        <v>3</v>
      </c>
      <c r="F180" s="161" t="s">
        <v>912</v>
      </c>
      <c r="H180" s="162">
        <v>8.7</v>
      </c>
      <c r="I180" s="163"/>
      <c r="L180" s="159"/>
      <c r="M180" s="164"/>
      <c r="T180" s="165"/>
      <c r="AT180" s="160" t="s">
        <v>197</v>
      </c>
      <c r="AU180" s="160" t="s">
        <v>80</v>
      </c>
      <c r="AV180" s="13" t="s">
        <v>80</v>
      </c>
      <c r="AW180" s="13" t="s">
        <v>31</v>
      </c>
      <c r="AX180" s="13" t="s">
        <v>76</v>
      </c>
      <c r="AY180" s="160" t="s">
        <v>183</v>
      </c>
    </row>
    <row r="181" spans="2:65" s="1" customFormat="1" ht="16.5" customHeight="1">
      <c r="B181" s="132"/>
      <c r="C181" s="173" t="s">
        <v>323</v>
      </c>
      <c r="D181" s="173" t="s">
        <v>312</v>
      </c>
      <c r="E181" s="174" t="s">
        <v>913</v>
      </c>
      <c r="F181" s="175" t="s">
        <v>914</v>
      </c>
      <c r="G181" s="176" t="s">
        <v>295</v>
      </c>
      <c r="H181" s="177">
        <v>17.4</v>
      </c>
      <c r="I181" s="178"/>
      <c r="J181" s="179">
        <f>ROUND(I181*H181,2)</f>
        <v>0</v>
      </c>
      <c r="K181" s="175" t="s">
        <v>189</v>
      </c>
      <c r="L181" s="180"/>
      <c r="M181" s="181" t="s">
        <v>3</v>
      </c>
      <c r="N181" s="182" t="s">
        <v>43</v>
      </c>
      <c r="P181" s="142">
        <f>O181*H181</f>
        <v>0</v>
      </c>
      <c r="Q181" s="142">
        <v>1</v>
      </c>
      <c r="R181" s="142">
        <f>Q181*H181</f>
        <v>17.4</v>
      </c>
      <c r="S181" s="142">
        <v>0</v>
      </c>
      <c r="T181" s="143">
        <f>S181*H181</f>
        <v>0</v>
      </c>
      <c r="AR181" s="144" t="s">
        <v>245</v>
      </c>
      <c r="AT181" s="144" t="s">
        <v>312</v>
      </c>
      <c r="AU181" s="144" t="s">
        <v>80</v>
      </c>
      <c r="AY181" s="18" t="s">
        <v>183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8" t="s">
        <v>76</v>
      </c>
      <c r="BK181" s="145">
        <f>ROUND(I181*H181,2)</f>
        <v>0</v>
      </c>
      <c r="BL181" s="18" t="s">
        <v>127</v>
      </c>
      <c r="BM181" s="144" t="s">
        <v>915</v>
      </c>
    </row>
    <row r="182" spans="2:47" s="1" customFormat="1" ht="12">
      <c r="B182" s="33"/>
      <c r="D182" s="146" t="s">
        <v>191</v>
      </c>
      <c r="F182" s="147" t="s">
        <v>914</v>
      </c>
      <c r="I182" s="148"/>
      <c r="L182" s="33"/>
      <c r="M182" s="149"/>
      <c r="T182" s="54"/>
      <c r="AT182" s="18" t="s">
        <v>191</v>
      </c>
      <c r="AU182" s="18" t="s">
        <v>80</v>
      </c>
    </row>
    <row r="183" spans="2:51" s="13" customFormat="1" ht="12">
      <c r="B183" s="159"/>
      <c r="D183" s="146" t="s">
        <v>197</v>
      </c>
      <c r="F183" s="161" t="s">
        <v>916</v>
      </c>
      <c r="H183" s="162">
        <v>17.4</v>
      </c>
      <c r="I183" s="163"/>
      <c r="L183" s="159"/>
      <c r="M183" s="164"/>
      <c r="T183" s="165"/>
      <c r="AT183" s="160" t="s">
        <v>197</v>
      </c>
      <c r="AU183" s="160" t="s">
        <v>80</v>
      </c>
      <c r="AV183" s="13" t="s">
        <v>80</v>
      </c>
      <c r="AW183" s="13" t="s">
        <v>4</v>
      </c>
      <c r="AX183" s="13" t="s">
        <v>76</v>
      </c>
      <c r="AY183" s="160" t="s">
        <v>183</v>
      </c>
    </row>
    <row r="184" spans="2:65" s="1" customFormat="1" ht="16.5" customHeight="1">
      <c r="B184" s="132"/>
      <c r="C184" s="133" t="s">
        <v>329</v>
      </c>
      <c r="D184" s="133" t="s">
        <v>185</v>
      </c>
      <c r="E184" s="134" t="s">
        <v>917</v>
      </c>
      <c r="F184" s="135" t="s">
        <v>918</v>
      </c>
      <c r="G184" s="136" t="s">
        <v>273</v>
      </c>
      <c r="H184" s="137">
        <v>15.46</v>
      </c>
      <c r="I184" s="138"/>
      <c r="J184" s="139">
        <f>ROUND(I184*H184,2)</f>
        <v>0</v>
      </c>
      <c r="K184" s="135" t="s">
        <v>189</v>
      </c>
      <c r="L184" s="33"/>
      <c r="M184" s="140" t="s">
        <v>3</v>
      </c>
      <c r="N184" s="141" t="s">
        <v>43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127</v>
      </c>
      <c r="AT184" s="144" t="s">
        <v>185</v>
      </c>
      <c r="AU184" s="144" t="s">
        <v>80</v>
      </c>
      <c r="AY184" s="18" t="s">
        <v>183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8" t="s">
        <v>76</v>
      </c>
      <c r="BK184" s="145">
        <f>ROUND(I184*H184,2)</f>
        <v>0</v>
      </c>
      <c r="BL184" s="18" t="s">
        <v>127</v>
      </c>
      <c r="BM184" s="144" t="s">
        <v>919</v>
      </c>
    </row>
    <row r="185" spans="2:47" s="1" customFormat="1" ht="12">
      <c r="B185" s="33"/>
      <c r="D185" s="146" t="s">
        <v>191</v>
      </c>
      <c r="F185" s="147" t="s">
        <v>920</v>
      </c>
      <c r="I185" s="148"/>
      <c r="L185" s="33"/>
      <c r="M185" s="149"/>
      <c r="T185" s="54"/>
      <c r="AT185" s="18" t="s">
        <v>191</v>
      </c>
      <c r="AU185" s="18" t="s">
        <v>80</v>
      </c>
    </row>
    <row r="186" spans="2:47" s="1" customFormat="1" ht="12">
      <c r="B186" s="33"/>
      <c r="D186" s="150" t="s">
        <v>193</v>
      </c>
      <c r="F186" s="151" t="s">
        <v>921</v>
      </c>
      <c r="I186" s="148"/>
      <c r="L186" s="33"/>
      <c r="M186" s="149"/>
      <c r="T186" s="54"/>
      <c r="AT186" s="18" t="s">
        <v>193</v>
      </c>
      <c r="AU186" s="18" t="s">
        <v>80</v>
      </c>
    </row>
    <row r="187" spans="2:65" s="1" customFormat="1" ht="16.5" customHeight="1">
      <c r="B187" s="132"/>
      <c r="C187" s="133" t="s">
        <v>8</v>
      </c>
      <c r="D187" s="133" t="s">
        <v>185</v>
      </c>
      <c r="E187" s="134" t="s">
        <v>922</v>
      </c>
      <c r="F187" s="135" t="s">
        <v>923</v>
      </c>
      <c r="G187" s="136" t="s">
        <v>273</v>
      </c>
      <c r="H187" s="137">
        <v>15.46</v>
      </c>
      <c r="I187" s="138"/>
      <c r="J187" s="139">
        <f>ROUND(I187*H187,2)</f>
        <v>0</v>
      </c>
      <c r="K187" s="135" t="s">
        <v>189</v>
      </c>
      <c r="L187" s="33"/>
      <c r="M187" s="140" t="s">
        <v>3</v>
      </c>
      <c r="N187" s="141" t="s">
        <v>43</v>
      </c>
      <c r="P187" s="142">
        <f>O187*H187</f>
        <v>0</v>
      </c>
      <c r="Q187" s="142">
        <v>0.50375</v>
      </c>
      <c r="R187" s="142">
        <f>Q187*H187</f>
        <v>7.787975000000001</v>
      </c>
      <c r="S187" s="142">
        <v>2.5</v>
      </c>
      <c r="T187" s="143">
        <f>S187*H187</f>
        <v>38.650000000000006</v>
      </c>
      <c r="AR187" s="144" t="s">
        <v>127</v>
      </c>
      <c r="AT187" s="144" t="s">
        <v>185</v>
      </c>
      <c r="AU187" s="144" t="s">
        <v>80</v>
      </c>
      <c r="AY187" s="18" t="s">
        <v>183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8" t="s">
        <v>76</v>
      </c>
      <c r="BK187" s="145">
        <f>ROUND(I187*H187,2)</f>
        <v>0</v>
      </c>
      <c r="BL187" s="18" t="s">
        <v>127</v>
      </c>
      <c r="BM187" s="144" t="s">
        <v>924</v>
      </c>
    </row>
    <row r="188" spans="2:47" s="1" customFormat="1" ht="12">
      <c r="B188" s="33"/>
      <c r="D188" s="146" t="s">
        <v>191</v>
      </c>
      <c r="F188" s="147" t="s">
        <v>925</v>
      </c>
      <c r="I188" s="148"/>
      <c r="L188" s="33"/>
      <c r="M188" s="149"/>
      <c r="T188" s="54"/>
      <c r="AT188" s="18" t="s">
        <v>191</v>
      </c>
      <c r="AU188" s="18" t="s">
        <v>80</v>
      </c>
    </row>
    <row r="189" spans="2:47" s="1" customFormat="1" ht="12">
      <c r="B189" s="33"/>
      <c r="D189" s="150" t="s">
        <v>193</v>
      </c>
      <c r="F189" s="151" t="s">
        <v>926</v>
      </c>
      <c r="I189" s="148"/>
      <c r="L189" s="33"/>
      <c r="M189" s="149"/>
      <c r="T189" s="54"/>
      <c r="AT189" s="18" t="s">
        <v>193</v>
      </c>
      <c r="AU189" s="18" t="s">
        <v>80</v>
      </c>
    </row>
    <row r="190" spans="2:63" s="11" customFormat="1" ht="22.9" customHeight="1">
      <c r="B190" s="120"/>
      <c r="D190" s="121" t="s">
        <v>71</v>
      </c>
      <c r="E190" s="130" t="s">
        <v>492</v>
      </c>
      <c r="F190" s="130" t="s">
        <v>493</v>
      </c>
      <c r="I190" s="123"/>
      <c r="J190" s="131">
        <f>BK190</f>
        <v>0</v>
      </c>
      <c r="L190" s="120"/>
      <c r="M190" s="125"/>
      <c r="P190" s="126">
        <f>SUM(P191:P203)</f>
        <v>0</v>
      </c>
      <c r="R190" s="126">
        <f>SUM(R191:R203)</f>
        <v>0</v>
      </c>
      <c r="T190" s="127">
        <f>SUM(T191:T203)</f>
        <v>0</v>
      </c>
      <c r="AR190" s="121" t="s">
        <v>76</v>
      </c>
      <c r="AT190" s="128" t="s">
        <v>71</v>
      </c>
      <c r="AU190" s="128" t="s">
        <v>76</v>
      </c>
      <c r="AY190" s="121" t="s">
        <v>183</v>
      </c>
      <c r="BK190" s="129">
        <f>SUM(BK191:BK203)</f>
        <v>0</v>
      </c>
    </row>
    <row r="191" spans="2:65" s="1" customFormat="1" ht="16.5" customHeight="1">
      <c r="B191" s="132"/>
      <c r="C191" s="133" t="s">
        <v>344</v>
      </c>
      <c r="D191" s="133" t="s">
        <v>185</v>
      </c>
      <c r="E191" s="134" t="s">
        <v>495</v>
      </c>
      <c r="F191" s="135" t="s">
        <v>496</v>
      </c>
      <c r="G191" s="136" t="s">
        <v>295</v>
      </c>
      <c r="H191" s="137">
        <v>44.526</v>
      </c>
      <c r="I191" s="138"/>
      <c r="J191" s="139">
        <f>ROUND(I191*H191,2)</f>
        <v>0</v>
      </c>
      <c r="K191" s="135" t="s">
        <v>189</v>
      </c>
      <c r="L191" s="33"/>
      <c r="M191" s="140" t="s">
        <v>3</v>
      </c>
      <c r="N191" s="141" t="s">
        <v>43</v>
      </c>
      <c r="P191" s="142">
        <f>O191*H191</f>
        <v>0</v>
      </c>
      <c r="Q191" s="142">
        <v>0</v>
      </c>
      <c r="R191" s="142">
        <f>Q191*H191</f>
        <v>0</v>
      </c>
      <c r="S191" s="142">
        <v>0</v>
      </c>
      <c r="T191" s="143">
        <f>S191*H191</f>
        <v>0</v>
      </c>
      <c r="AR191" s="144" t="s">
        <v>127</v>
      </c>
      <c r="AT191" s="144" t="s">
        <v>185</v>
      </c>
      <c r="AU191" s="144" t="s">
        <v>80</v>
      </c>
      <c r="AY191" s="18" t="s">
        <v>183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8" t="s">
        <v>76</v>
      </c>
      <c r="BK191" s="145">
        <f>ROUND(I191*H191,2)</f>
        <v>0</v>
      </c>
      <c r="BL191" s="18" t="s">
        <v>127</v>
      </c>
      <c r="BM191" s="144" t="s">
        <v>927</v>
      </c>
    </row>
    <row r="192" spans="2:47" s="1" customFormat="1" ht="12">
      <c r="B192" s="33"/>
      <c r="D192" s="146" t="s">
        <v>191</v>
      </c>
      <c r="F192" s="147" t="s">
        <v>498</v>
      </c>
      <c r="I192" s="148"/>
      <c r="L192" s="33"/>
      <c r="M192" s="149"/>
      <c r="T192" s="54"/>
      <c r="AT192" s="18" t="s">
        <v>191</v>
      </c>
      <c r="AU192" s="18" t="s">
        <v>80</v>
      </c>
    </row>
    <row r="193" spans="2:47" s="1" customFormat="1" ht="12">
      <c r="B193" s="33"/>
      <c r="D193" s="150" t="s">
        <v>193</v>
      </c>
      <c r="F193" s="151" t="s">
        <v>499</v>
      </c>
      <c r="I193" s="148"/>
      <c r="L193" s="33"/>
      <c r="M193" s="149"/>
      <c r="T193" s="54"/>
      <c r="AT193" s="18" t="s">
        <v>193</v>
      </c>
      <c r="AU193" s="18" t="s">
        <v>80</v>
      </c>
    </row>
    <row r="194" spans="2:51" s="12" customFormat="1" ht="12">
      <c r="B194" s="153"/>
      <c r="D194" s="146" t="s">
        <v>197</v>
      </c>
      <c r="E194" s="154" t="s">
        <v>3</v>
      </c>
      <c r="F194" s="155" t="s">
        <v>928</v>
      </c>
      <c r="H194" s="154" t="s">
        <v>3</v>
      </c>
      <c r="I194" s="156"/>
      <c r="L194" s="153"/>
      <c r="M194" s="157"/>
      <c r="T194" s="158"/>
      <c r="AT194" s="154" t="s">
        <v>197</v>
      </c>
      <c r="AU194" s="154" t="s">
        <v>80</v>
      </c>
      <c r="AV194" s="12" t="s">
        <v>76</v>
      </c>
      <c r="AW194" s="12" t="s">
        <v>31</v>
      </c>
      <c r="AX194" s="12" t="s">
        <v>72</v>
      </c>
      <c r="AY194" s="154" t="s">
        <v>183</v>
      </c>
    </row>
    <row r="195" spans="2:51" s="13" customFormat="1" ht="12">
      <c r="B195" s="159"/>
      <c r="D195" s="146" t="s">
        <v>197</v>
      </c>
      <c r="E195" s="160" t="s">
        <v>3</v>
      </c>
      <c r="F195" s="161" t="s">
        <v>929</v>
      </c>
      <c r="H195" s="162">
        <v>44.526</v>
      </c>
      <c r="I195" s="163"/>
      <c r="L195" s="159"/>
      <c r="M195" s="164"/>
      <c r="T195" s="165"/>
      <c r="AT195" s="160" t="s">
        <v>197</v>
      </c>
      <c r="AU195" s="160" t="s">
        <v>80</v>
      </c>
      <c r="AV195" s="13" t="s">
        <v>80</v>
      </c>
      <c r="AW195" s="13" t="s">
        <v>31</v>
      </c>
      <c r="AX195" s="13" t="s">
        <v>76</v>
      </c>
      <c r="AY195" s="160" t="s">
        <v>183</v>
      </c>
    </row>
    <row r="196" spans="2:65" s="1" customFormat="1" ht="16.5" customHeight="1">
      <c r="B196" s="132"/>
      <c r="C196" s="133" t="s">
        <v>352</v>
      </c>
      <c r="D196" s="133" t="s">
        <v>185</v>
      </c>
      <c r="E196" s="134" t="s">
        <v>800</v>
      </c>
      <c r="F196" s="135" t="s">
        <v>801</v>
      </c>
      <c r="G196" s="136" t="s">
        <v>295</v>
      </c>
      <c r="H196" s="137">
        <v>44.526</v>
      </c>
      <c r="I196" s="138"/>
      <c r="J196" s="139">
        <f>ROUND(I196*H196,2)</f>
        <v>0</v>
      </c>
      <c r="K196" s="135" t="s">
        <v>189</v>
      </c>
      <c r="L196" s="33"/>
      <c r="M196" s="140" t="s">
        <v>3</v>
      </c>
      <c r="N196" s="141" t="s">
        <v>43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127</v>
      </c>
      <c r="AT196" s="144" t="s">
        <v>185</v>
      </c>
      <c r="AU196" s="144" t="s">
        <v>80</v>
      </c>
      <c r="AY196" s="18" t="s">
        <v>183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8" t="s">
        <v>76</v>
      </c>
      <c r="BK196" s="145">
        <f>ROUND(I196*H196,2)</f>
        <v>0</v>
      </c>
      <c r="BL196" s="18" t="s">
        <v>127</v>
      </c>
      <c r="BM196" s="144" t="s">
        <v>930</v>
      </c>
    </row>
    <row r="197" spans="2:47" s="1" customFormat="1" ht="12">
      <c r="B197" s="33"/>
      <c r="D197" s="146" t="s">
        <v>191</v>
      </c>
      <c r="F197" s="147" t="s">
        <v>803</v>
      </c>
      <c r="I197" s="148"/>
      <c r="L197" s="33"/>
      <c r="M197" s="149"/>
      <c r="T197" s="54"/>
      <c r="AT197" s="18" t="s">
        <v>191</v>
      </c>
      <c r="AU197" s="18" t="s">
        <v>80</v>
      </c>
    </row>
    <row r="198" spans="2:47" s="1" customFormat="1" ht="12">
      <c r="B198" s="33"/>
      <c r="D198" s="150" t="s">
        <v>193</v>
      </c>
      <c r="F198" s="151" t="s">
        <v>804</v>
      </c>
      <c r="I198" s="148"/>
      <c r="L198" s="33"/>
      <c r="M198" s="149"/>
      <c r="T198" s="54"/>
      <c r="AT198" s="18" t="s">
        <v>193</v>
      </c>
      <c r="AU198" s="18" t="s">
        <v>80</v>
      </c>
    </row>
    <row r="199" spans="2:51" s="13" customFormat="1" ht="12">
      <c r="B199" s="159"/>
      <c r="D199" s="146" t="s">
        <v>197</v>
      </c>
      <c r="E199" s="160" t="s">
        <v>3</v>
      </c>
      <c r="F199" s="161" t="s">
        <v>931</v>
      </c>
      <c r="H199" s="162">
        <v>44.526</v>
      </c>
      <c r="I199" s="163"/>
      <c r="L199" s="159"/>
      <c r="M199" s="164"/>
      <c r="T199" s="165"/>
      <c r="AT199" s="160" t="s">
        <v>197</v>
      </c>
      <c r="AU199" s="160" t="s">
        <v>80</v>
      </c>
      <c r="AV199" s="13" t="s">
        <v>80</v>
      </c>
      <c r="AW199" s="13" t="s">
        <v>31</v>
      </c>
      <c r="AX199" s="13" t="s">
        <v>76</v>
      </c>
      <c r="AY199" s="160" t="s">
        <v>183</v>
      </c>
    </row>
    <row r="200" spans="2:65" s="1" customFormat="1" ht="16.5" customHeight="1">
      <c r="B200" s="132"/>
      <c r="C200" s="133" t="s">
        <v>359</v>
      </c>
      <c r="D200" s="133" t="s">
        <v>185</v>
      </c>
      <c r="E200" s="134" t="s">
        <v>805</v>
      </c>
      <c r="F200" s="135" t="s">
        <v>806</v>
      </c>
      <c r="G200" s="136" t="s">
        <v>295</v>
      </c>
      <c r="H200" s="137">
        <v>623.364</v>
      </c>
      <c r="I200" s="138"/>
      <c r="J200" s="139">
        <f>ROUND(I200*H200,2)</f>
        <v>0</v>
      </c>
      <c r="K200" s="135" t="s">
        <v>189</v>
      </c>
      <c r="L200" s="33"/>
      <c r="M200" s="140" t="s">
        <v>3</v>
      </c>
      <c r="N200" s="141" t="s">
        <v>43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AR200" s="144" t="s">
        <v>127</v>
      </c>
      <c r="AT200" s="144" t="s">
        <v>185</v>
      </c>
      <c r="AU200" s="144" t="s">
        <v>80</v>
      </c>
      <c r="AY200" s="18" t="s">
        <v>183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8" t="s">
        <v>76</v>
      </c>
      <c r="BK200" s="145">
        <f>ROUND(I200*H200,2)</f>
        <v>0</v>
      </c>
      <c r="BL200" s="18" t="s">
        <v>127</v>
      </c>
      <c r="BM200" s="144" t="s">
        <v>932</v>
      </c>
    </row>
    <row r="201" spans="2:47" s="1" customFormat="1" ht="19.5">
      <c r="B201" s="33"/>
      <c r="D201" s="146" t="s">
        <v>191</v>
      </c>
      <c r="F201" s="147" t="s">
        <v>808</v>
      </c>
      <c r="I201" s="148"/>
      <c r="L201" s="33"/>
      <c r="M201" s="149"/>
      <c r="T201" s="54"/>
      <c r="AT201" s="18" t="s">
        <v>191</v>
      </c>
      <c r="AU201" s="18" t="s">
        <v>80</v>
      </c>
    </row>
    <row r="202" spans="2:47" s="1" customFormat="1" ht="12">
      <c r="B202" s="33"/>
      <c r="D202" s="150" t="s">
        <v>193</v>
      </c>
      <c r="F202" s="151" t="s">
        <v>809</v>
      </c>
      <c r="I202" s="148"/>
      <c r="L202" s="33"/>
      <c r="M202" s="149"/>
      <c r="T202" s="54"/>
      <c r="AT202" s="18" t="s">
        <v>193</v>
      </c>
      <c r="AU202" s="18" t="s">
        <v>80</v>
      </c>
    </row>
    <row r="203" spans="2:51" s="13" customFormat="1" ht="12">
      <c r="B203" s="159"/>
      <c r="D203" s="146" t="s">
        <v>197</v>
      </c>
      <c r="F203" s="161" t="s">
        <v>933</v>
      </c>
      <c r="H203" s="162">
        <v>623.364</v>
      </c>
      <c r="I203" s="163"/>
      <c r="L203" s="159"/>
      <c r="M203" s="164"/>
      <c r="T203" s="165"/>
      <c r="AT203" s="160" t="s">
        <v>197</v>
      </c>
      <c r="AU203" s="160" t="s">
        <v>80</v>
      </c>
      <c r="AV203" s="13" t="s">
        <v>80</v>
      </c>
      <c r="AW203" s="13" t="s">
        <v>4</v>
      </c>
      <c r="AX203" s="13" t="s">
        <v>76</v>
      </c>
      <c r="AY203" s="160" t="s">
        <v>183</v>
      </c>
    </row>
    <row r="204" spans="2:63" s="11" customFormat="1" ht="25.9" customHeight="1">
      <c r="B204" s="120"/>
      <c r="D204" s="121" t="s">
        <v>71</v>
      </c>
      <c r="E204" s="122" t="s">
        <v>934</v>
      </c>
      <c r="F204" s="122" t="s">
        <v>935</v>
      </c>
      <c r="I204" s="123"/>
      <c r="J204" s="124">
        <f>BK204</f>
        <v>0</v>
      </c>
      <c r="L204" s="120"/>
      <c r="M204" s="125"/>
      <c r="P204" s="126">
        <f>P205+P208</f>
        <v>0</v>
      </c>
      <c r="R204" s="126">
        <f>R205+R208</f>
        <v>0.25078</v>
      </c>
      <c r="T204" s="127">
        <f>T205+T208</f>
        <v>0</v>
      </c>
      <c r="AR204" s="121" t="s">
        <v>80</v>
      </c>
      <c r="AT204" s="128" t="s">
        <v>71</v>
      </c>
      <c r="AU204" s="128" t="s">
        <v>72</v>
      </c>
      <c r="AY204" s="121" t="s">
        <v>183</v>
      </c>
      <c r="BK204" s="129">
        <f>BK205+BK208</f>
        <v>0</v>
      </c>
    </row>
    <row r="205" spans="2:63" s="11" customFormat="1" ht="22.9" customHeight="1">
      <c r="B205" s="120"/>
      <c r="D205" s="121" t="s">
        <v>71</v>
      </c>
      <c r="E205" s="130" t="s">
        <v>936</v>
      </c>
      <c r="F205" s="130" t="s">
        <v>937</v>
      </c>
      <c r="I205" s="123"/>
      <c r="J205" s="131">
        <f>BK205</f>
        <v>0</v>
      </c>
      <c r="L205" s="120"/>
      <c r="M205" s="125"/>
      <c r="P205" s="126">
        <f>SUM(P206:P207)</f>
        <v>0</v>
      </c>
      <c r="R205" s="126">
        <f>SUM(R206:R207)</f>
        <v>0</v>
      </c>
      <c r="T205" s="127">
        <f>SUM(T206:T207)</f>
        <v>0</v>
      </c>
      <c r="AR205" s="121" t="s">
        <v>80</v>
      </c>
      <c r="AT205" s="128" t="s">
        <v>71</v>
      </c>
      <c r="AU205" s="128" t="s">
        <v>76</v>
      </c>
      <c r="AY205" s="121" t="s">
        <v>183</v>
      </c>
      <c r="BK205" s="129">
        <f>SUM(BK206:BK207)</f>
        <v>0</v>
      </c>
    </row>
    <row r="206" spans="2:65" s="1" customFormat="1" ht="16.5" customHeight="1">
      <c r="B206" s="132"/>
      <c r="C206" s="133" t="s">
        <v>365</v>
      </c>
      <c r="D206" s="133" t="s">
        <v>185</v>
      </c>
      <c r="E206" s="134" t="s">
        <v>195</v>
      </c>
      <c r="F206" s="135" t="s">
        <v>938</v>
      </c>
      <c r="G206" s="136" t="s">
        <v>558</v>
      </c>
      <c r="H206" s="137">
        <v>1</v>
      </c>
      <c r="I206" s="138">
        <v>0</v>
      </c>
      <c r="J206" s="139">
        <f>ROUND(I206*H206,2)</f>
        <v>0</v>
      </c>
      <c r="K206" s="135" t="s">
        <v>3</v>
      </c>
      <c r="L206" s="33"/>
      <c r="M206" s="140" t="s">
        <v>3</v>
      </c>
      <c r="N206" s="141" t="s">
        <v>43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305</v>
      </c>
      <c r="AT206" s="144" t="s">
        <v>185</v>
      </c>
      <c r="AU206" s="144" t="s">
        <v>80</v>
      </c>
      <c r="AY206" s="18" t="s">
        <v>183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8" t="s">
        <v>76</v>
      </c>
      <c r="BK206" s="145">
        <f>ROUND(I206*H206,2)</f>
        <v>0</v>
      </c>
      <c r="BL206" s="18" t="s">
        <v>305</v>
      </c>
      <c r="BM206" s="144" t="s">
        <v>939</v>
      </c>
    </row>
    <row r="207" spans="2:47" s="1" customFormat="1" ht="12">
      <c r="B207" s="33"/>
      <c r="D207" s="146" t="s">
        <v>191</v>
      </c>
      <c r="F207" s="147" t="s">
        <v>938</v>
      </c>
      <c r="I207" s="148"/>
      <c r="L207" s="33"/>
      <c r="M207" s="149"/>
      <c r="T207" s="54"/>
      <c r="AT207" s="18" t="s">
        <v>191</v>
      </c>
      <c r="AU207" s="18" t="s">
        <v>80</v>
      </c>
    </row>
    <row r="208" spans="2:63" s="11" customFormat="1" ht="22.9" customHeight="1">
      <c r="B208" s="120"/>
      <c r="D208" s="121" t="s">
        <v>71</v>
      </c>
      <c r="E208" s="130" t="s">
        <v>940</v>
      </c>
      <c r="F208" s="130" t="s">
        <v>941</v>
      </c>
      <c r="I208" s="123"/>
      <c r="J208" s="131">
        <f>BK208</f>
        <v>0</v>
      </c>
      <c r="L208" s="120"/>
      <c r="M208" s="125"/>
      <c r="P208" s="126">
        <f>SUM(P209:P219)</f>
        <v>0</v>
      </c>
      <c r="R208" s="126">
        <f>SUM(R209:R219)</f>
        <v>0.25078</v>
      </c>
      <c r="T208" s="127">
        <f>SUM(T209:T219)</f>
        <v>0</v>
      </c>
      <c r="AR208" s="121" t="s">
        <v>80</v>
      </c>
      <c r="AT208" s="128" t="s">
        <v>71</v>
      </c>
      <c r="AU208" s="128" t="s">
        <v>76</v>
      </c>
      <c r="AY208" s="121" t="s">
        <v>183</v>
      </c>
      <c r="BK208" s="129">
        <f>SUM(BK209:BK219)</f>
        <v>0</v>
      </c>
    </row>
    <row r="209" spans="2:65" s="1" customFormat="1" ht="16.5" customHeight="1">
      <c r="B209" s="132"/>
      <c r="C209" s="133" t="s">
        <v>371</v>
      </c>
      <c r="D209" s="133" t="s">
        <v>185</v>
      </c>
      <c r="E209" s="134" t="s">
        <v>942</v>
      </c>
      <c r="F209" s="135" t="s">
        <v>943</v>
      </c>
      <c r="G209" s="136" t="s">
        <v>248</v>
      </c>
      <c r="H209" s="137">
        <v>13</v>
      </c>
      <c r="I209" s="138"/>
      <c r="J209" s="139">
        <f>ROUND(I209*H209,2)</f>
        <v>0</v>
      </c>
      <c r="K209" s="135" t="s">
        <v>189</v>
      </c>
      <c r="L209" s="33"/>
      <c r="M209" s="140" t="s">
        <v>3</v>
      </c>
      <c r="N209" s="141" t="s">
        <v>43</v>
      </c>
      <c r="P209" s="142">
        <f>O209*H209</f>
        <v>0</v>
      </c>
      <c r="Q209" s="142">
        <v>6E-05</v>
      </c>
      <c r="R209" s="142">
        <f>Q209*H209</f>
        <v>0.00078</v>
      </c>
      <c r="S209" s="142">
        <v>0</v>
      </c>
      <c r="T209" s="143">
        <f>S209*H209</f>
        <v>0</v>
      </c>
      <c r="AR209" s="144" t="s">
        <v>305</v>
      </c>
      <c r="AT209" s="144" t="s">
        <v>185</v>
      </c>
      <c r="AU209" s="144" t="s">
        <v>80</v>
      </c>
      <c r="AY209" s="18" t="s">
        <v>183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8" t="s">
        <v>76</v>
      </c>
      <c r="BK209" s="145">
        <f>ROUND(I209*H209,2)</f>
        <v>0</v>
      </c>
      <c r="BL209" s="18" t="s">
        <v>305</v>
      </c>
      <c r="BM209" s="144" t="s">
        <v>944</v>
      </c>
    </row>
    <row r="210" spans="2:47" s="1" customFormat="1" ht="12">
      <c r="B210" s="33"/>
      <c r="D210" s="146" t="s">
        <v>191</v>
      </c>
      <c r="F210" s="147" t="s">
        <v>945</v>
      </c>
      <c r="I210" s="148"/>
      <c r="L210" s="33"/>
      <c r="M210" s="149"/>
      <c r="T210" s="54"/>
      <c r="AT210" s="18" t="s">
        <v>191</v>
      </c>
      <c r="AU210" s="18" t="s">
        <v>80</v>
      </c>
    </row>
    <row r="211" spans="2:47" s="1" customFormat="1" ht="12">
      <c r="B211" s="33"/>
      <c r="D211" s="150" t="s">
        <v>193</v>
      </c>
      <c r="F211" s="151" t="s">
        <v>946</v>
      </c>
      <c r="I211" s="148"/>
      <c r="L211" s="33"/>
      <c r="M211" s="149"/>
      <c r="T211" s="54"/>
      <c r="AT211" s="18" t="s">
        <v>193</v>
      </c>
      <c r="AU211" s="18" t="s">
        <v>80</v>
      </c>
    </row>
    <row r="212" spans="2:65" s="1" customFormat="1" ht="16.5" customHeight="1">
      <c r="B212" s="132"/>
      <c r="C212" s="173" t="s">
        <v>378</v>
      </c>
      <c r="D212" s="173" t="s">
        <v>312</v>
      </c>
      <c r="E212" s="174" t="s">
        <v>947</v>
      </c>
      <c r="F212" s="175" t="s">
        <v>948</v>
      </c>
      <c r="G212" s="176" t="s">
        <v>326</v>
      </c>
      <c r="H212" s="177">
        <v>250</v>
      </c>
      <c r="I212" s="178"/>
      <c r="J212" s="179">
        <f>ROUND(I212*H212,2)</f>
        <v>0</v>
      </c>
      <c r="K212" s="175" t="s">
        <v>3</v>
      </c>
      <c r="L212" s="180"/>
      <c r="M212" s="181" t="s">
        <v>3</v>
      </c>
      <c r="N212" s="182" t="s">
        <v>43</v>
      </c>
      <c r="P212" s="142">
        <f>O212*H212</f>
        <v>0</v>
      </c>
      <c r="Q212" s="142">
        <v>0.001</v>
      </c>
      <c r="R212" s="142">
        <f>Q212*H212</f>
        <v>0.25</v>
      </c>
      <c r="S212" s="142">
        <v>0</v>
      </c>
      <c r="T212" s="143">
        <f>S212*H212</f>
        <v>0</v>
      </c>
      <c r="AR212" s="144" t="s">
        <v>408</v>
      </c>
      <c r="AT212" s="144" t="s">
        <v>312</v>
      </c>
      <c r="AU212" s="144" t="s">
        <v>80</v>
      </c>
      <c r="AY212" s="18" t="s">
        <v>183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8" t="s">
        <v>76</v>
      </c>
      <c r="BK212" s="145">
        <f>ROUND(I212*H212,2)</f>
        <v>0</v>
      </c>
      <c r="BL212" s="18" t="s">
        <v>305</v>
      </c>
      <c r="BM212" s="144" t="s">
        <v>949</v>
      </c>
    </row>
    <row r="213" spans="2:47" s="1" customFormat="1" ht="12">
      <c r="B213" s="33"/>
      <c r="D213" s="146" t="s">
        <v>191</v>
      </c>
      <c r="F213" s="147" t="s">
        <v>948</v>
      </c>
      <c r="I213" s="148"/>
      <c r="L213" s="33"/>
      <c r="M213" s="149"/>
      <c r="T213" s="54"/>
      <c r="AT213" s="18" t="s">
        <v>191</v>
      </c>
      <c r="AU213" s="18" t="s">
        <v>80</v>
      </c>
    </row>
    <row r="214" spans="2:65" s="1" customFormat="1" ht="16.5" customHeight="1">
      <c r="B214" s="132"/>
      <c r="C214" s="133" t="s">
        <v>384</v>
      </c>
      <c r="D214" s="133" t="s">
        <v>185</v>
      </c>
      <c r="E214" s="134" t="s">
        <v>950</v>
      </c>
      <c r="F214" s="135" t="s">
        <v>951</v>
      </c>
      <c r="G214" s="136" t="s">
        <v>295</v>
      </c>
      <c r="H214" s="137">
        <v>0.251</v>
      </c>
      <c r="I214" s="138"/>
      <c r="J214" s="139">
        <f>ROUND(I214*H214,2)</f>
        <v>0</v>
      </c>
      <c r="K214" s="135" t="s">
        <v>189</v>
      </c>
      <c r="L214" s="33"/>
      <c r="M214" s="140" t="s">
        <v>3</v>
      </c>
      <c r="N214" s="141" t="s">
        <v>43</v>
      </c>
      <c r="P214" s="142">
        <f>O214*H214</f>
        <v>0</v>
      </c>
      <c r="Q214" s="142">
        <v>0</v>
      </c>
      <c r="R214" s="142">
        <f>Q214*H214</f>
        <v>0</v>
      </c>
      <c r="S214" s="142">
        <v>0</v>
      </c>
      <c r="T214" s="143">
        <f>S214*H214</f>
        <v>0</v>
      </c>
      <c r="AR214" s="144" t="s">
        <v>305</v>
      </c>
      <c r="AT214" s="144" t="s">
        <v>185</v>
      </c>
      <c r="AU214" s="144" t="s">
        <v>80</v>
      </c>
      <c r="AY214" s="18" t="s">
        <v>183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8" t="s">
        <v>76</v>
      </c>
      <c r="BK214" s="145">
        <f>ROUND(I214*H214,2)</f>
        <v>0</v>
      </c>
      <c r="BL214" s="18" t="s">
        <v>305</v>
      </c>
      <c r="BM214" s="144" t="s">
        <v>952</v>
      </c>
    </row>
    <row r="215" spans="2:47" s="1" customFormat="1" ht="19.5">
      <c r="B215" s="33"/>
      <c r="D215" s="146" t="s">
        <v>191</v>
      </c>
      <c r="F215" s="147" t="s">
        <v>953</v>
      </c>
      <c r="I215" s="148"/>
      <c r="L215" s="33"/>
      <c r="M215" s="149"/>
      <c r="T215" s="54"/>
      <c r="AT215" s="18" t="s">
        <v>191</v>
      </c>
      <c r="AU215" s="18" t="s">
        <v>80</v>
      </c>
    </row>
    <row r="216" spans="2:47" s="1" customFormat="1" ht="12">
      <c r="B216" s="33"/>
      <c r="D216" s="150" t="s">
        <v>193</v>
      </c>
      <c r="F216" s="151" t="s">
        <v>954</v>
      </c>
      <c r="I216" s="148"/>
      <c r="L216" s="33"/>
      <c r="M216" s="149"/>
      <c r="T216" s="54"/>
      <c r="AT216" s="18" t="s">
        <v>193</v>
      </c>
      <c r="AU216" s="18" t="s">
        <v>80</v>
      </c>
    </row>
    <row r="217" spans="2:65" s="1" customFormat="1" ht="16.5" customHeight="1">
      <c r="B217" s="132"/>
      <c r="C217" s="133" t="s">
        <v>389</v>
      </c>
      <c r="D217" s="133" t="s">
        <v>185</v>
      </c>
      <c r="E217" s="134" t="s">
        <v>955</v>
      </c>
      <c r="F217" s="135" t="s">
        <v>956</v>
      </c>
      <c r="G217" s="136" t="s">
        <v>295</v>
      </c>
      <c r="H217" s="137">
        <v>0.251</v>
      </c>
      <c r="I217" s="138"/>
      <c r="J217" s="139">
        <f>ROUND(I217*H217,2)</f>
        <v>0</v>
      </c>
      <c r="K217" s="135" t="s">
        <v>189</v>
      </c>
      <c r="L217" s="33"/>
      <c r="M217" s="140" t="s">
        <v>3</v>
      </c>
      <c r="N217" s="141" t="s">
        <v>43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44" t="s">
        <v>305</v>
      </c>
      <c r="AT217" s="144" t="s">
        <v>185</v>
      </c>
      <c r="AU217" s="144" t="s">
        <v>80</v>
      </c>
      <c r="AY217" s="18" t="s">
        <v>183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8" t="s">
        <v>76</v>
      </c>
      <c r="BK217" s="145">
        <f>ROUND(I217*H217,2)</f>
        <v>0</v>
      </c>
      <c r="BL217" s="18" t="s">
        <v>305</v>
      </c>
      <c r="BM217" s="144" t="s">
        <v>957</v>
      </c>
    </row>
    <row r="218" spans="2:47" s="1" customFormat="1" ht="19.5">
      <c r="B218" s="33"/>
      <c r="D218" s="146" t="s">
        <v>191</v>
      </c>
      <c r="F218" s="147" t="s">
        <v>958</v>
      </c>
      <c r="I218" s="148"/>
      <c r="L218" s="33"/>
      <c r="M218" s="149"/>
      <c r="T218" s="54"/>
      <c r="AT218" s="18" t="s">
        <v>191</v>
      </c>
      <c r="AU218" s="18" t="s">
        <v>80</v>
      </c>
    </row>
    <row r="219" spans="2:47" s="1" customFormat="1" ht="12">
      <c r="B219" s="33"/>
      <c r="D219" s="150" t="s">
        <v>193</v>
      </c>
      <c r="F219" s="151" t="s">
        <v>959</v>
      </c>
      <c r="I219" s="148"/>
      <c r="L219" s="33"/>
      <c r="M219" s="149"/>
      <c r="T219" s="54"/>
      <c r="AT219" s="18" t="s">
        <v>193</v>
      </c>
      <c r="AU219" s="18" t="s">
        <v>80</v>
      </c>
    </row>
    <row r="220" spans="2:63" s="11" customFormat="1" ht="25.9" customHeight="1">
      <c r="B220" s="120"/>
      <c r="D220" s="121" t="s">
        <v>71</v>
      </c>
      <c r="E220" s="122" t="s">
        <v>960</v>
      </c>
      <c r="F220" s="122" t="s">
        <v>961</v>
      </c>
      <c r="I220" s="123"/>
      <c r="J220" s="124">
        <f>BK220</f>
        <v>0</v>
      </c>
      <c r="L220" s="120"/>
      <c r="M220" s="125"/>
      <c r="P220" s="126">
        <f>SUM(P221:P230)</f>
        <v>0</v>
      </c>
      <c r="R220" s="126">
        <f>SUM(R221:R230)</f>
        <v>0</v>
      </c>
      <c r="T220" s="127">
        <f>SUM(T221:T230)</f>
        <v>0</v>
      </c>
      <c r="AR220" s="121" t="s">
        <v>127</v>
      </c>
      <c r="AT220" s="128" t="s">
        <v>71</v>
      </c>
      <c r="AU220" s="128" t="s">
        <v>72</v>
      </c>
      <c r="AY220" s="121" t="s">
        <v>183</v>
      </c>
      <c r="BK220" s="129">
        <f>SUM(BK221:BK230)</f>
        <v>0</v>
      </c>
    </row>
    <row r="221" spans="2:65" s="1" customFormat="1" ht="16.5" customHeight="1">
      <c r="B221" s="132"/>
      <c r="C221" s="133" t="s">
        <v>397</v>
      </c>
      <c r="D221" s="133" t="s">
        <v>185</v>
      </c>
      <c r="E221" s="134" t="s">
        <v>962</v>
      </c>
      <c r="F221" s="135" t="s">
        <v>963</v>
      </c>
      <c r="G221" s="136" t="s">
        <v>964</v>
      </c>
      <c r="H221" s="137">
        <v>16</v>
      </c>
      <c r="I221" s="138"/>
      <c r="J221" s="139">
        <f>ROUND(I221*H221,2)</f>
        <v>0</v>
      </c>
      <c r="K221" s="135" t="s">
        <v>189</v>
      </c>
      <c r="L221" s="33"/>
      <c r="M221" s="140" t="s">
        <v>3</v>
      </c>
      <c r="N221" s="141" t="s">
        <v>43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965</v>
      </c>
      <c r="AT221" s="144" t="s">
        <v>185</v>
      </c>
      <c r="AU221" s="144" t="s">
        <v>76</v>
      </c>
      <c r="AY221" s="18" t="s">
        <v>183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8" t="s">
        <v>76</v>
      </c>
      <c r="BK221" s="145">
        <f>ROUND(I221*H221,2)</f>
        <v>0</v>
      </c>
      <c r="BL221" s="18" t="s">
        <v>965</v>
      </c>
      <c r="BM221" s="144" t="s">
        <v>966</v>
      </c>
    </row>
    <row r="222" spans="2:47" s="1" customFormat="1" ht="12">
      <c r="B222" s="33"/>
      <c r="D222" s="146" t="s">
        <v>191</v>
      </c>
      <c r="F222" s="147" t="s">
        <v>967</v>
      </c>
      <c r="I222" s="148"/>
      <c r="L222" s="33"/>
      <c r="M222" s="149"/>
      <c r="T222" s="54"/>
      <c r="AT222" s="18" t="s">
        <v>191</v>
      </c>
      <c r="AU222" s="18" t="s">
        <v>76</v>
      </c>
    </row>
    <row r="223" spans="2:47" s="1" customFormat="1" ht="12">
      <c r="B223" s="33"/>
      <c r="D223" s="150" t="s">
        <v>193</v>
      </c>
      <c r="F223" s="151" t="s">
        <v>968</v>
      </c>
      <c r="I223" s="148"/>
      <c r="L223" s="33"/>
      <c r="M223" s="149"/>
      <c r="T223" s="54"/>
      <c r="AT223" s="18" t="s">
        <v>193</v>
      </c>
      <c r="AU223" s="18" t="s">
        <v>76</v>
      </c>
    </row>
    <row r="224" spans="2:51" s="12" customFormat="1" ht="12">
      <c r="B224" s="153"/>
      <c r="D224" s="146" t="s">
        <v>197</v>
      </c>
      <c r="E224" s="154" t="s">
        <v>3</v>
      </c>
      <c r="F224" s="155" t="s">
        <v>969</v>
      </c>
      <c r="H224" s="154" t="s">
        <v>3</v>
      </c>
      <c r="I224" s="156"/>
      <c r="L224" s="153"/>
      <c r="M224" s="157"/>
      <c r="T224" s="158"/>
      <c r="AT224" s="154" t="s">
        <v>197</v>
      </c>
      <c r="AU224" s="154" t="s">
        <v>76</v>
      </c>
      <c r="AV224" s="12" t="s">
        <v>76</v>
      </c>
      <c r="AW224" s="12" t="s">
        <v>31</v>
      </c>
      <c r="AX224" s="12" t="s">
        <v>72</v>
      </c>
      <c r="AY224" s="154" t="s">
        <v>183</v>
      </c>
    </row>
    <row r="225" spans="2:51" s="13" customFormat="1" ht="12">
      <c r="B225" s="159"/>
      <c r="D225" s="146" t="s">
        <v>197</v>
      </c>
      <c r="E225" s="160" t="s">
        <v>3</v>
      </c>
      <c r="F225" s="161" t="s">
        <v>305</v>
      </c>
      <c r="H225" s="162">
        <v>16</v>
      </c>
      <c r="I225" s="163"/>
      <c r="L225" s="159"/>
      <c r="M225" s="164"/>
      <c r="T225" s="165"/>
      <c r="AT225" s="160" t="s">
        <v>197</v>
      </c>
      <c r="AU225" s="160" t="s">
        <v>76</v>
      </c>
      <c r="AV225" s="13" t="s">
        <v>80</v>
      </c>
      <c r="AW225" s="13" t="s">
        <v>31</v>
      </c>
      <c r="AX225" s="13" t="s">
        <v>76</v>
      </c>
      <c r="AY225" s="160" t="s">
        <v>183</v>
      </c>
    </row>
    <row r="226" spans="2:65" s="1" customFormat="1" ht="16.5" customHeight="1">
      <c r="B226" s="132"/>
      <c r="C226" s="133" t="s">
        <v>402</v>
      </c>
      <c r="D226" s="133" t="s">
        <v>185</v>
      </c>
      <c r="E226" s="134" t="s">
        <v>970</v>
      </c>
      <c r="F226" s="135" t="s">
        <v>971</v>
      </c>
      <c r="G226" s="136" t="s">
        <v>964</v>
      </c>
      <c r="H226" s="137">
        <v>16</v>
      </c>
      <c r="I226" s="138"/>
      <c r="J226" s="139">
        <f>ROUND(I226*H226,2)</f>
        <v>0</v>
      </c>
      <c r="K226" s="135" t="s">
        <v>189</v>
      </c>
      <c r="L226" s="33"/>
      <c r="M226" s="140" t="s">
        <v>3</v>
      </c>
      <c r="N226" s="141" t="s">
        <v>43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965</v>
      </c>
      <c r="AT226" s="144" t="s">
        <v>185</v>
      </c>
      <c r="AU226" s="144" t="s">
        <v>76</v>
      </c>
      <c r="AY226" s="18" t="s">
        <v>183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8" t="s">
        <v>76</v>
      </c>
      <c r="BK226" s="145">
        <f>ROUND(I226*H226,2)</f>
        <v>0</v>
      </c>
      <c r="BL226" s="18" t="s">
        <v>965</v>
      </c>
      <c r="BM226" s="144" t="s">
        <v>972</v>
      </c>
    </row>
    <row r="227" spans="2:47" s="1" customFormat="1" ht="12">
      <c r="B227" s="33"/>
      <c r="D227" s="146" t="s">
        <v>191</v>
      </c>
      <c r="F227" s="147" t="s">
        <v>973</v>
      </c>
      <c r="I227" s="148"/>
      <c r="L227" s="33"/>
      <c r="M227" s="149"/>
      <c r="T227" s="54"/>
      <c r="AT227" s="18" t="s">
        <v>191</v>
      </c>
      <c r="AU227" s="18" t="s">
        <v>76</v>
      </c>
    </row>
    <row r="228" spans="2:47" s="1" customFormat="1" ht="12">
      <c r="B228" s="33"/>
      <c r="D228" s="150" t="s">
        <v>193</v>
      </c>
      <c r="F228" s="151" t="s">
        <v>974</v>
      </c>
      <c r="I228" s="148"/>
      <c r="L228" s="33"/>
      <c r="M228" s="149"/>
      <c r="T228" s="54"/>
      <c r="AT228" s="18" t="s">
        <v>193</v>
      </c>
      <c r="AU228" s="18" t="s">
        <v>76</v>
      </c>
    </row>
    <row r="229" spans="2:51" s="12" customFormat="1" ht="12">
      <c r="B229" s="153"/>
      <c r="D229" s="146" t="s">
        <v>197</v>
      </c>
      <c r="E229" s="154" t="s">
        <v>3</v>
      </c>
      <c r="F229" s="155" t="s">
        <v>975</v>
      </c>
      <c r="H229" s="154" t="s">
        <v>3</v>
      </c>
      <c r="I229" s="156"/>
      <c r="L229" s="153"/>
      <c r="M229" s="157"/>
      <c r="T229" s="158"/>
      <c r="AT229" s="154" t="s">
        <v>197</v>
      </c>
      <c r="AU229" s="154" t="s">
        <v>76</v>
      </c>
      <c r="AV229" s="12" t="s">
        <v>76</v>
      </c>
      <c r="AW229" s="12" t="s">
        <v>31</v>
      </c>
      <c r="AX229" s="12" t="s">
        <v>72</v>
      </c>
      <c r="AY229" s="154" t="s">
        <v>183</v>
      </c>
    </row>
    <row r="230" spans="2:51" s="13" customFormat="1" ht="12">
      <c r="B230" s="159"/>
      <c r="D230" s="146" t="s">
        <v>197</v>
      </c>
      <c r="E230" s="160" t="s">
        <v>3</v>
      </c>
      <c r="F230" s="161" t="s">
        <v>305</v>
      </c>
      <c r="H230" s="162">
        <v>16</v>
      </c>
      <c r="I230" s="163"/>
      <c r="L230" s="159"/>
      <c r="M230" s="193"/>
      <c r="N230" s="194"/>
      <c r="O230" s="194"/>
      <c r="P230" s="194"/>
      <c r="Q230" s="194"/>
      <c r="R230" s="194"/>
      <c r="S230" s="194"/>
      <c r="T230" s="195"/>
      <c r="AT230" s="160" t="s">
        <v>197</v>
      </c>
      <c r="AU230" s="160" t="s">
        <v>76</v>
      </c>
      <c r="AV230" s="13" t="s">
        <v>80</v>
      </c>
      <c r="AW230" s="13" t="s">
        <v>31</v>
      </c>
      <c r="AX230" s="13" t="s">
        <v>76</v>
      </c>
      <c r="AY230" s="160" t="s">
        <v>183</v>
      </c>
    </row>
    <row r="231" spans="2:12" s="1" customFormat="1" ht="6.95" customHeight="1"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33"/>
    </row>
  </sheetData>
  <autoFilter ref="C94:K230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104" r:id="rId1" display="https://podminky.urs.cz/item/CS_URS_2022_02/132212132"/>
    <hyperlink ref="F109" r:id="rId2" display="https://podminky.urs.cz/item/CS_URS_2022_02/132251103"/>
    <hyperlink ref="F114" r:id="rId3" display="https://podminky.urs.cz/item/CS_URS_2022_02/162751117"/>
    <hyperlink ref="F117" r:id="rId4" display="https://podminky.urs.cz/item/CS_URS_2022_02/162751119"/>
    <hyperlink ref="F121" r:id="rId5" display="https://podminky.urs.cz/item/CS_URS_2022_02/171201231"/>
    <hyperlink ref="F125" r:id="rId6" display="https://podminky.urs.cz/item/CS_URS_2022_02/171251201"/>
    <hyperlink ref="F129" r:id="rId7" display="https://podminky.urs.cz/item/CS_URS_2022_02/174111101"/>
    <hyperlink ref="F134" r:id="rId8" display="https://podminky.urs.cz/item/CS_URS_2022_02/174151101"/>
    <hyperlink ref="F140" r:id="rId9" display="https://podminky.urs.cz/item/CS_URS_2022_02/311213222"/>
    <hyperlink ref="F146" r:id="rId10" display="https://podminky.urs.cz/item/CS_URS_2022_02/622135000"/>
    <hyperlink ref="F151" r:id="rId11" display="https://podminky.urs.cz/item/CS_URS_2022_02/622135090"/>
    <hyperlink ref="F154" r:id="rId12" display="https://podminky.urs.cz/item/CS_URS_2022_02/622325119"/>
    <hyperlink ref="F160" r:id="rId13" display="https://podminky.urs.cz/item/CS_URS_2022_02/953961114"/>
    <hyperlink ref="F168" r:id="rId14" display="https://podminky.urs.cz/item/CS_URS_2022_02/961044111"/>
    <hyperlink ref="F173" r:id="rId15" display="https://podminky.urs.cz/item/CS_URS_2022_02/985221013"/>
    <hyperlink ref="F178" r:id="rId16" display="https://podminky.urs.cz/item/CS_URS_2022_02/985221113"/>
    <hyperlink ref="F186" r:id="rId17" display="https://podminky.urs.cz/item/CS_URS_2022_02/985222111"/>
    <hyperlink ref="F189" r:id="rId18" display="https://podminky.urs.cz/item/CS_URS_2022_02/985223212"/>
    <hyperlink ref="F193" r:id="rId19" display="https://podminky.urs.cz/item/CS_URS_2022_02/997006006"/>
    <hyperlink ref="F198" r:id="rId20" display="https://podminky.urs.cz/item/CS_URS_2022_02/997013501"/>
    <hyperlink ref="F202" r:id="rId21" display="https://podminky.urs.cz/item/CS_URS_2022_02/997013509"/>
    <hyperlink ref="F211" r:id="rId22" display="https://podminky.urs.cz/item/CS_URS_2022_02/767161117"/>
    <hyperlink ref="F216" r:id="rId23" display="https://podminky.urs.cz/item/CS_URS_2022_02/998767101"/>
    <hyperlink ref="F219" r:id="rId24" display="https://podminky.urs.cz/item/CS_URS_2022_02/998767181"/>
    <hyperlink ref="F223" r:id="rId25" display="https://podminky.urs.cz/item/CS_URS_2022_02/HZS1292"/>
    <hyperlink ref="F228" r:id="rId26" display="https://podminky.urs.cz/item/CS_URS_2022_02/HZS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154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976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ROUND((SUM(BE90:BE116)),2)</f>
        <v>0</v>
      </c>
      <c r="I35" s="94">
        <v>0.21</v>
      </c>
      <c r="J35" s="84">
        <f>ROUND(((SUM(BE90:BE116))*I35),2)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ROUND((SUM(BF90:BF116)),2)</f>
        <v>0</v>
      </c>
      <c r="I36" s="94">
        <v>0.15</v>
      </c>
      <c r="J36" s="84">
        <f>ROUND(((SUM(BF90:BF116))*I36),2)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ROUND((SUM(BG90:BG116)),2)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ROUND((SUM(BH90:BH116)),2)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ROUND((SUM(BI90:BI116)),2)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154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>VRN-1 - VRN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J90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977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978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979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9" customFormat="1" ht="19.9" customHeight="1">
      <c r="B67" s="108"/>
      <c r="D67" s="109" t="s">
        <v>980</v>
      </c>
      <c r="E67" s="110"/>
      <c r="F67" s="110"/>
      <c r="G67" s="110"/>
      <c r="H67" s="110"/>
      <c r="I67" s="110"/>
      <c r="J67" s="111">
        <f>J103</f>
        <v>0</v>
      </c>
      <c r="L67" s="108"/>
    </row>
    <row r="68" spans="2:12" s="9" customFormat="1" ht="19.9" customHeight="1">
      <c r="B68" s="108"/>
      <c r="D68" s="109" t="s">
        <v>981</v>
      </c>
      <c r="E68" s="110"/>
      <c r="F68" s="110"/>
      <c r="G68" s="110"/>
      <c r="H68" s="110"/>
      <c r="I68" s="110"/>
      <c r="J68" s="111">
        <f>J110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168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18" t="str">
        <f>E7</f>
        <v>Vybudování a rekonstrukce chodníku v ul. Žižkova, Česká Kamenice</v>
      </c>
      <c r="F78" s="319"/>
      <c r="G78" s="319"/>
      <c r="H78" s="319"/>
      <c r="L78" s="33"/>
    </row>
    <row r="79" spans="2:12" ht="12" customHeight="1">
      <c r="B79" s="21"/>
      <c r="C79" s="28" t="s">
        <v>153</v>
      </c>
      <c r="L79" s="21"/>
    </row>
    <row r="80" spans="2:12" s="1" customFormat="1" ht="16.5" customHeight="1">
      <c r="B80" s="33"/>
      <c r="E80" s="318" t="s">
        <v>154</v>
      </c>
      <c r="F80" s="317"/>
      <c r="G80" s="317"/>
      <c r="H80" s="317"/>
      <c r="L80" s="33"/>
    </row>
    <row r="81" spans="2:12" s="1" customFormat="1" ht="12" customHeight="1">
      <c r="B81" s="33"/>
      <c r="C81" s="28" t="s">
        <v>155</v>
      </c>
      <c r="L81" s="33"/>
    </row>
    <row r="82" spans="2:12" s="1" customFormat="1" ht="16.5" customHeight="1">
      <c r="B82" s="33"/>
      <c r="E82" s="286" t="str">
        <f>E11</f>
        <v>VRN-1 - VRN</v>
      </c>
      <c r="F82" s="317"/>
      <c r="G82" s="317"/>
      <c r="H82" s="317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 xml:space="preserve"> </v>
      </c>
      <c r="I84" s="28" t="s">
        <v>23</v>
      </c>
      <c r="J84" s="50" t="str">
        <f>IF(J14="","",J14)</f>
        <v>7. 10. 2022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 xml:space="preserve"> </v>
      </c>
      <c r="I86" s="28" t="s">
        <v>30</v>
      </c>
      <c r="J86" s="31" t="str">
        <f>E23</f>
        <v xml:space="preserve"> </v>
      </c>
      <c r="L86" s="33"/>
    </row>
    <row r="87" spans="2:12" s="1" customFormat="1" ht="25.7" customHeight="1">
      <c r="B87" s="33"/>
      <c r="C87" s="28" t="s">
        <v>28</v>
      </c>
      <c r="F87" s="26" t="str">
        <f>IF(E20="","",E20)</f>
        <v>Vyplň údaj</v>
      </c>
      <c r="I87" s="28" t="s">
        <v>32</v>
      </c>
      <c r="J87" s="31" t="str">
        <f>E26</f>
        <v>Ing. Kateřina Tumpachová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169</v>
      </c>
      <c r="D89" s="114" t="s">
        <v>57</v>
      </c>
      <c r="E89" s="114" t="s">
        <v>53</v>
      </c>
      <c r="F89" s="114" t="s">
        <v>54</v>
      </c>
      <c r="G89" s="114" t="s">
        <v>170</v>
      </c>
      <c r="H89" s="114" t="s">
        <v>171</v>
      </c>
      <c r="I89" s="114" t="s">
        <v>172</v>
      </c>
      <c r="J89" s="114" t="s">
        <v>159</v>
      </c>
      <c r="K89" s="115" t="s">
        <v>173</v>
      </c>
      <c r="L89" s="112"/>
      <c r="M89" s="57" t="s">
        <v>3</v>
      </c>
      <c r="N89" s="58" t="s">
        <v>42</v>
      </c>
      <c r="O89" s="58" t="s">
        <v>174</v>
      </c>
      <c r="P89" s="58" t="s">
        <v>175</v>
      </c>
      <c r="Q89" s="58" t="s">
        <v>176</v>
      </c>
      <c r="R89" s="58" t="s">
        <v>177</v>
      </c>
      <c r="S89" s="58" t="s">
        <v>178</v>
      </c>
      <c r="T89" s="59" t="s">
        <v>179</v>
      </c>
    </row>
    <row r="90" spans="2:63" s="1" customFormat="1" ht="22.9" customHeight="1">
      <c r="B90" s="33"/>
      <c r="C90" s="62" t="s">
        <v>180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0</v>
      </c>
      <c r="S90" s="51"/>
      <c r="T90" s="118">
        <f>T91</f>
        <v>0</v>
      </c>
      <c r="AT90" s="18" t="s">
        <v>71</v>
      </c>
      <c r="AU90" s="18" t="s">
        <v>160</v>
      </c>
      <c r="BK90" s="119">
        <f>BK91</f>
        <v>0</v>
      </c>
    </row>
    <row r="91" spans="2:63" s="11" customFormat="1" ht="25.9" customHeight="1">
      <c r="B91" s="120"/>
      <c r="D91" s="121" t="s">
        <v>71</v>
      </c>
      <c r="E91" s="122" t="s">
        <v>99</v>
      </c>
      <c r="F91" s="122" t="s">
        <v>982</v>
      </c>
      <c r="I91" s="123"/>
      <c r="J91" s="124">
        <f>BK91</f>
        <v>0</v>
      </c>
      <c r="L91" s="120"/>
      <c r="M91" s="125"/>
      <c r="P91" s="126">
        <f>P92+P99+P103+P110</f>
        <v>0</v>
      </c>
      <c r="R91" s="126">
        <f>R92+R99+R103+R110</f>
        <v>0</v>
      </c>
      <c r="T91" s="127">
        <f>T92+T99+T103+T110</f>
        <v>0</v>
      </c>
      <c r="AR91" s="121" t="s">
        <v>138</v>
      </c>
      <c r="AT91" s="128" t="s">
        <v>71</v>
      </c>
      <c r="AU91" s="128" t="s">
        <v>72</v>
      </c>
      <c r="AY91" s="121" t="s">
        <v>183</v>
      </c>
      <c r="BK91" s="129">
        <f>BK92+BK99+BK103+BK110</f>
        <v>0</v>
      </c>
    </row>
    <row r="92" spans="2:63" s="11" customFormat="1" ht="22.9" customHeight="1">
      <c r="B92" s="120"/>
      <c r="D92" s="121" t="s">
        <v>71</v>
      </c>
      <c r="E92" s="130" t="s">
        <v>983</v>
      </c>
      <c r="F92" s="130" t="s">
        <v>984</v>
      </c>
      <c r="I92" s="123"/>
      <c r="J92" s="131">
        <f>BK92</f>
        <v>0</v>
      </c>
      <c r="L92" s="120"/>
      <c r="M92" s="125"/>
      <c r="P92" s="126">
        <f>SUM(P93:P98)</f>
        <v>0</v>
      </c>
      <c r="R92" s="126">
        <f>SUM(R93:R98)</f>
        <v>0</v>
      </c>
      <c r="T92" s="127">
        <f>SUM(T93:T98)</f>
        <v>0</v>
      </c>
      <c r="AR92" s="121" t="s">
        <v>138</v>
      </c>
      <c r="AT92" s="128" t="s">
        <v>71</v>
      </c>
      <c r="AU92" s="128" t="s">
        <v>76</v>
      </c>
      <c r="AY92" s="121" t="s">
        <v>183</v>
      </c>
      <c r="BK92" s="129">
        <f>SUM(BK93:BK98)</f>
        <v>0</v>
      </c>
    </row>
    <row r="93" spans="2:65" s="1" customFormat="1" ht="16.5" customHeight="1">
      <c r="B93" s="132"/>
      <c r="C93" s="133" t="s">
        <v>76</v>
      </c>
      <c r="D93" s="133" t="s">
        <v>185</v>
      </c>
      <c r="E93" s="134" t="s">
        <v>985</v>
      </c>
      <c r="F93" s="135" t="s">
        <v>986</v>
      </c>
      <c r="G93" s="136" t="s">
        <v>558</v>
      </c>
      <c r="H93" s="137">
        <v>1</v>
      </c>
      <c r="I93" s="138"/>
      <c r="J93" s="139">
        <f>ROUND(I93*H93,2)</f>
        <v>0</v>
      </c>
      <c r="K93" s="135" t="s">
        <v>189</v>
      </c>
      <c r="L93" s="33"/>
      <c r="M93" s="140" t="s">
        <v>3</v>
      </c>
      <c r="N93" s="141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987</v>
      </c>
      <c r="AT93" s="144" t="s">
        <v>185</v>
      </c>
      <c r="AU93" s="144" t="s">
        <v>80</v>
      </c>
      <c r="AY93" s="18" t="s">
        <v>183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8" t="s">
        <v>76</v>
      </c>
      <c r="BK93" s="145">
        <f>ROUND(I93*H93,2)</f>
        <v>0</v>
      </c>
      <c r="BL93" s="18" t="s">
        <v>987</v>
      </c>
      <c r="BM93" s="144" t="s">
        <v>988</v>
      </c>
    </row>
    <row r="94" spans="2:47" s="1" customFormat="1" ht="12">
      <c r="B94" s="33"/>
      <c r="D94" s="146" t="s">
        <v>191</v>
      </c>
      <c r="F94" s="147" t="s">
        <v>986</v>
      </c>
      <c r="I94" s="148"/>
      <c r="L94" s="33"/>
      <c r="M94" s="149"/>
      <c r="T94" s="54"/>
      <c r="AT94" s="18" t="s">
        <v>191</v>
      </c>
      <c r="AU94" s="18" t="s">
        <v>80</v>
      </c>
    </row>
    <row r="95" spans="2:47" s="1" customFormat="1" ht="12">
      <c r="B95" s="33"/>
      <c r="D95" s="150" t="s">
        <v>193</v>
      </c>
      <c r="F95" s="151" t="s">
        <v>989</v>
      </c>
      <c r="I95" s="148"/>
      <c r="L95" s="33"/>
      <c r="M95" s="149"/>
      <c r="T95" s="54"/>
      <c r="AT95" s="18" t="s">
        <v>193</v>
      </c>
      <c r="AU95" s="18" t="s">
        <v>80</v>
      </c>
    </row>
    <row r="96" spans="2:65" s="1" customFormat="1" ht="16.5" customHeight="1">
      <c r="B96" s="132"/>
      <c r="C96" s="133" t="s">
        <v>80</v>
      </c>
      <c r="D96" s="133" t="s">
        <v>185</v>
      </c>
      <c r="E96" s="134" t="s">
        <v>990</v>
      </c>
      <c r="F96" s="135" t="s">
        <v>991</v>
      </c>
      <c r="G96" s="136" t="s">
        <v>558</v>
      </c>
      <c r="H96" s="137">
        <v>1</v>
      </c>
      <c r="I96" s="138"/>
      <c r="J96" s="139">
        <f>ROUND(I96*H96,2)</f>
        <v>0</v>
      </c>
      <c r="K96" s="135" t="s">
        <v>189</v>
      </c>
      <c r="L96" s="33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987</v>
      </c>
      <c r="AT96" s="144" t="s">
        <v>185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987</v>
      </c>
      <c r="BM96" s="144" t="s">
        <v>992</v>
      </c>
    </row>
    <row r="97" spans="2:47" s="1" customFormat="1" ht="12">
      <c r="B97" s="33"/>
      <c r="D97" s="146" t="s">
        <v>191</v>
      </c>
      <c r="F97" s="147" t="s">
        <v>991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47" s="1" customFormat="1" ht="12">
      <c r="B98" s="33"/>
      <c r="D98" s="150" t="s">
        <v>193</v>
      </c>
      <c r="F98" s="151" t="s">
        <v>993</v>
      </c>
      <c r="I98" s="148"/>
      <c r="L98" s="33"/>
      <c r="M98" s="149"/>
      <c r="T98" s="54"/>
      <c r="AT98" s="18" t="s">
        <v>193</v>
      </c>
      <c r="AU98" s="18" t="s">
        <v>80</v>
      </c>
    </row>
    <row r="99" spans="2:63" s="11" customFormat="1" ht="22.9" customHeight="1">
      <c r="B99" s="120"/>
      <c r="D99" s="121" t="s">
        <v>71</v>
      </c>
      <c r="E99" s="130" t="s">
        <v>994</v>
      </c>
      <c r="F99" s="130" t="s">
        <v>995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138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996</v>
      </c>
      <c r="F100" s="135" t="s">
        <v>995</v>
      </c>
      <c r="G100" s="136" t="s">
        <v>558</v>
      </c>
      <c r="H100" s="137">
        <v>1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987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987</v>
      </c>
      <c r="BM100" s="144" t="s">
        <v>997</v>
      </c>
    </row>
    <row r="101" spans="2:47" s="1" customFormat="1" ht="12">
      <c r="B101" s="33"/>
      <c r="D101" s="146" t="s">
        <v>191</v>
      </c>
      <c r="F101" s="147" t="s">
        <v>995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998</v>
      </c>
      <c r="I102" s="148"/>
      <c r="L102" s="33"/>
      <c r="M102" s="149"/>
      <c r="T102" s="54"/>
      <c r="AT102" s="18" t="s">
        <v>193</v>
      </c>
      <c r="AU102" s="18" t="s">
        <v>80</v>
      </c>
    </row>
    <row r="103" spans="2:63" s="11" customFormat="1" ht="22.9" customHeight="1">
      <c r="B103" s="120"/>
      <c r="D103" s="121" t="s">
        <v>71</v>
      </c>
      <c r="E103" s="130" t="s">
        <v>999</v>
      </c>
      <c r="F103" s="130" t="s">
        <v>1000</v>
      </c>
      <c r="I103" s="123"/>
      <c r="J103" s="131">
        <f>BK103</f>
        <v>0</v>
      </c>
      <c r="L103" s="120"/>
      <c r="M103" s="125"/>
      <c r="P103" s="126">
        <f>SUM(P104:P109)</f>
        <v>0</v>
      </c>
      <c r="R103" s="126">
        <f>SUM(R104:R109)</f>
        <v>0</v>
      </c>
      <c r="T103" s="127">
        <f>SUM(T104:T109)</f>
        <v>0</v>
      </c>
      <c r="AR103" s="121" t="s">
        <v>138</v>
      </c>
      <c r="AT103" s="128" t="s">
        <v>71</v>
      </c>
      <c r="AU103" s="128" t="s">
        <v>76</v>
      </c>
      <c r="AY103" s="121" t="s">
        <v>183</v>
      </c>
      <c r="BK103" s="129">
        <f>SUM(BK104:BK109)</f>
        <v>0</v>
      </c>
    </row>
    <row r="104" spans="2:65" s="1" customFormat="1" ht="16.5" customHeight="1">
      <c r="B104" s="132"/>
      <c r="C104" s="133" t="s">
        <v>127</v>
      </c>
      <c r="D104" s="133" t="s">
        <v>185</v>
      </c>
      <c r="E104" s="134" t="s">
        <v>1001</v>
      </c>
      <c r="F104" s="135" t="s">
        <v>1002</v>
      </c>
      <c r="G104" s="136" t="s">
        <v>558</v>
      </c>
      <c r="H104" s="137">
        <v>1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987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987</v>
      </c>
      <c r="BM104" s="144" t="s">
        <v>1003</v>
      </c>
    </row>
    <row r="105" spans="2:47" s="1" customFormat="1" ht="12">
      <c r="B105" s="33"/>
      <c r="D105" s="146" t="s">
        <v>191</v>
      </c>
      <c r="F105" s="147" t="s">
        <v>1002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1004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65" s="1" customFormat="1" ht="16.5" customHeight="1">
      <c r="B107" s="132"/>
      <c r="C107" s="133" t="s">
        <v>138</v>
      </c>
      <c r="D107" s="133" t="s">
        <v>185</v>
      </c>
      <c r="E107" s="134" t="s">
        <v>1005</v>
      </c>
      <c r="F107" s="135" t="s">
        <v>1006</v>
      </c>
      <c r="G107" s="136" t="s">
        <v>347</v>
      </c>
      <c r="H107" s="137">
        <v>2</v>
      </c>
      <c r="I107" s="138"/>
      <c r="J107" s="139">
        <f>ROUND(I107*H107,2)</f>
        <v>0</v>
      </c>
      <c r="K107" s="135" t="s">
        <v>189</v>
      </c>
      <c r="L107" s="33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987</v>
      </c>
      <c r="AT107" s="144" t="s">
        <v>185</v>
      </c>
      <c r="AU107" s="144" t="s">
        <v>80</v>
      </c>
      <c r="AY107" s="18" t="s">
        <v>183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76</v>
      </c>
      <c r="BK107" s="145">
        <f>ROUND(I107*H107,2)</f>
        <v>0</v>
      </c>
      <c r="BL107" s="18" t="s">
        <v>987</v>
      </c>
      <c r="BM107" s="144" t="s">
        <v>1007</v>
      </c>
    </row>
    <row r="108" spans="2:47" s="1" customFormat="1" ht="12">
      <c r="B108" s="33"/>
      <c r="D108" s="146" t="s">
        <v>191</v>
      </c>
      <c r="F108" s="147" t="s">
        <v>1006</v>
      </c>
      <c r="I108" s="148"/>
      <c r="L108" s="33"/>
      <c r="M108" s="149"/>
      <c r="T108" s="54"/>
      <c r="AT108" s="18" t="s">
        <v>191</v>
      </c>
      <c r="AU108" s="18" t="s">
        <v>80</v>
      </c>
    </row>
    <row r="109" spans="2:47" s="1" customFormat="1" ht="12">
      <c r="B109" s="33"/>
      <c r="D109" s="150" t="s">
        <v>193</v>
      </c>
      <c r="F109" s="151" t="s">
        <v>1008</v>
      </c>
      <c r="I109" s="148"/>
      <c r="L109" s="33"/>
      <c r="M109" s="149"/>
      <c r="T109" s="54"/>
      <c r="AT109" s="18" t="s">
        <v>193</v>
      </c>
      <c r="AU109" s="18" t="s">
        <v>80</v>
      </c>
    </row>
    <row r="110" spans="2:63" s="11" customFormat="1" ht="22.9" customHeight="1">
      <c r="B110" s="120"/>
      <c r="D110" s="121" t="s">
        <v>71</v>
      </c>
      <c r="E110" s="130" t="s">
        <v>1009</v>
      </c>
      <c r="F110" s="130" t="s">
        <v>1010</v>
      </c>
      <c r="I110" s="123"/>
      <c r="J110" s="131">
        <f>BK110</f>
        <v>0</v>
      </c>
      <c r="L110" s="120"/>
      <c r="M110" s="125"/>
      <c r="P110" s="126">
        <f>SUM(P111:P116)</f>
        <v>0</v>
      </c>
      <c r="R110" s="126">
        <f>SUM(R111:R116)</f>
        <v>0</v>
      </c>
      <c r="T110" s="127">
        <f>SUM(T111:T116)</f>
        <v>0</v>
      </c>
      <c r="AR110" s="121" t="s">
        <v>138</v>
      </c>
      <c r="AT110" s="128" t="s">
        <v>71</v>
      </c>
      <c r="AU110" s="128" t="s">
        <v>76</v>
      </c>
      <c r="AY110" s="121" t="s">
        <v>183</v>
      </c>
      <c r="BK110" s="129">
        <f>SUM(BK111:BK116)</f>
        <v>0</v>
      </c>
    </row>
    <row r="111" spans="2:65" s="1" customFormat="1" ht="16.5" customHeight="1">
      <c r="B111" s="132"/>
      <c r="C111" s="133" t="s">
        <v>227</v>
      </c>
      <c r="D111" s="133" t="s">
        <v>185</v>
      </c>
      <c r="E111" s="134" t="s">
        <v>1011</v>
      </c>
      <c r="F111" s="135" t="s">
        <v>1012</v>
      </c>
      <c r="G111" s="136" t="s">
        <v>558</v>
      </c>
      <c r="H111" s="137">
        <v>1</v>
      </c>
      <c r="I111" s="138"/>
      <c r="J111" s="139">
        <f>ROUND(I111*H111,2)</f>
        <v>0</v>
      </c>
      <c r="K111" s="135" t="s">
        <v>189</v>
      </c>
      <c r="L111" s="33"/>
      <c r="M111" s="140" t="s">
        <v>3</v>
      </c>
      <c r="N111" s="141" t="s">
        <v>43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987</v>
      </c>
      <c r="AT111" s="144" t="s">
        <v>185</v>
      </c>
      <c r="AU111" s="144" t="s">
        <v>80</v>
      </c>
      <c r="AY111" s="18" t="s">
        <v>183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76</v>
      </c>
      <c r="BK111" s="145">
        <f>ROUND(I111*H111,2)</f>
        <v>0</v>
      </c>
      <c r="BL111" s="18" t="s">
        <v>987</v>
      </c>
      <c r="BM111" s="144" t="s">
        <v>1013</v>
      </c>
    </row>
    <row r="112" spans="2:47" s="1" customFormat="1" ht="12">
      <c r="B112" s="33"/>
      <c r="D112" s="146" t="s">
        <v>191</v>
      </c>
      <c r="F112" s="147" t="s">
        <v>1012</v>
      </c>
      <c r="I112" s="148"/>
      <c r="L112" s="33"/>
      <c r="M112" s="149"/>
      <c r="T112" s="54"/>
      <c r="AT112" s="18" t="s">
        <v>191</v>
      </c>
      <c r="AU112" s="18" t="s">
        <v>80</v>
      </c>
    </row>
    <row r="113" spans="2:47" s="1" customFormat="1" ht="12">
      <c r="B113" s="33"/>
      <c r="D113" s="150" t="s">
        <v>193</v>
      </c>
      <c r="F113" s="151" t="s">
        <v>1014</v>
      </c>
      <c r="I113" s="148"/>
      <c r="L113" s="33"/>
      <c r="M113" s="149"/>
      <c r="T113" s="54"/>
      <c r="AT113" s="18" t="s">
        <v>193</v>
      </c>
      <c r="AU113" s="18" t="s">
        <v>80</v>
      </c>
    </row>
    <row r="114" spans="2:65" s="1" customFormat="1" ht="16.5" customHeight="1">
      <c r="B114" s="132"/>
      <c r="C114" s="133" t="s">
        <v>235</v>
      </c>
      <c r="D114" s="133" t="s">
        <v>185</v>
      </c>
      <c r="E114" s="134" t="s">
        <v>1015</v>
      </c>
      <c r="F114" s="135" t="s">
        <v>1016</v>
      </c>
      <c r="G114" s="136" t="s">
        <v>558</v>
      </c>
      <c r="H114" s="137">
        <v>1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987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987</v>
      </c>
      <c r="BM114" s="144" t="s">
        <v>1017</v>
      </c>
    </row>
    <row r="115" spans="2:47" s="1" customFormat="1" ht="12">
      <c r="B115" s="33"/>
      <c r="D115" s="146" t="s">
        <v>191</v>
      </c>
      <c r="F115" s="147" t="s">
        <v>1016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1018</v>
      </c>
      <c r="I116" s="148"/>
      <c r="L116" s="33"/>
      <c r="M116" s="190"/>
      <c r="N116" s="191"/>
      <c r="O116" s="191"/>
      <c r="P116" s="191"/>
      <c r="Q116" s="191"/>
      <c r="R116" s="191"/>
      <c r="S116" s="191"/>
      <c r="T116" s="192"/>
      <c r="AT116" s="18" t="s">
        <v>193</v>
      </c>
      <c r="AU116" s="18" t="s">
        <v>80</v>
      </c>
    </row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autoFilter ref="C89:K11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2/012002000"/>
    <hyperlink ref="F98" r:id="rId2" display="https://podminky.urs.cz/item/CS_URS_2022_02/013254000"/>
    <hyperlink ref="F102" r:id="rId3" display="https://podminky.urs.cz/item/CS_URS_2022_02/030001000"/>
    <hyperlink ref="F106" r:id="rId4" display="https://podminky.urs.cz/item/CS_URS_2022_02/042503000"/>
    <hyperlink ref="F109" r:id="rId5" display="https://podminky.urs.cz/item/CS_URS_2022_02/043154000"/>
    <hyperlink ref="F113" r:id="rId6" display="https://podminky.urs.cz/item/CS_URS_2022_02/072103001"/>
    <hyperlink ref="F116" r:id="rId7" display="https://podminky.urs.cz/item/CS_URS_2022_02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1019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1020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ROUND((SUM(BE91:BE275)),2)</f>
        <v>0</v>
      </c>
      <c r="I35" s="94">
        <v>0.21</v>
      </c>
      <c r="J35" s="84">
        <f>ROUND(((SUM(BE91:BE275))*I35),2)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ROUND((SUM(BF91:BF275)),2)</f>
        <v>0</v>
      </c>
      <c r="I36" s="94">
        <v>0.15</v>
      </c>
      <c r="J36" s="84">
        <f>ROUND(((SUM(BF91:BF275))*I36),2)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ROUND((SUM(BG91:BG275)),2)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ROUND((SUM(BH91:BH275)),2)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ROUND((SUM(BI91:BI275)),2)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1019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101-2 - Chodník pro pěší - hlavní trasa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J91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162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164</v>
      </c>
      <c r="E66" s="110"/>
      <c r="F66" s="110"/>
      <c r="G66" s="110"/>
      <c r="H66" s="110"/>
      <c r="I66" s="110"/>
      <c r="J66" s="111">
        <f>J148</f>
        <v>0</v>
      </c>
      <c r="L66" s="108"/>
    </row>
    <row r="67" spans="2:12" s="9" customFormat="1" ht="19.9" customHeight="1">
      <c r="B67" s="108"/>
      <c r="D67" s="109" t="s">
        <v>165</v>
      </c>
      <c r="E67" s="110"/>
      <c r="F67" s="110"/>
      <c r="G67" s="110"/>
      <c r="H67" s="110"/>
      <c r="I67" s="110"/>
      <c r="J67" s="111">
        <f>J186</f>
        <v>0</v>
      </c>
      <c r="L67" s="108"/>
    </row>
    <row r="68" spans="2:12" s="9" customFormat="1" ht="19.9" customHeight="1">
      <c r="B68" s="108"/>
      <c r="D68" s="109" t="s">
        <v>166</v>
      </c>
      <c r="E68" s="110"/>
      <c r="F68" s="110"/>
      <c r="G68" s="110"/>
      <c r="H68" s="110"/>
      <c r="I68" s="110"/>
      <c r="J68" s="111">
        <f>J222</f>
        <v>0</v>
      </c>
      <c r="L68" s="108"/>
    </row>
    <row r="69" spans="2:12" s="9" customFormat="1" ht="19.9" customHeight="1">
      <c r="B69" s="108"/>
      <c r="D69" s="109" t="s">
        <v>167</v>
      </c>
      <c r="E69" s="110"/>
      <c r="F69" s="110"/>
      <c r="G69" s="110"/>
      <c r="H69" s="110"/>
      <c r="I69" s="110"/>
      <c r="J69" s="111">
        <f>J272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2" t="s">
        <v>168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17</v>
      </c>
      <c r="L78" s="33"/>
    </row>
    <row r="79" spans="2:12" s="1" customFormat="1" ht="16.5" customHeight="1">
      <c r="B79" s="33"/>
      <c r="E79" s="318" t="str">
        <f>E7</f>
        <v>Vybudování a rekonstrukce chodníku v ul. Žižkova, Česká Kamenice</v>
      </c>
      <c r="F79" s="319"/>
      <c r="G79" s="319"/>
      <c r="H79" s="319"/>
      <c r="L79" s="33"/>
    </row>
    <row r="80" spans="2:12" ht="12" customHeight="1">
      <c r="B80" s="21"/>
      <c r="C80" s="28" t="s">
        <v>153</v>
      </c>
      <c r="L80" s="21"/>
    </row>
    <row r="81" spans="2:12" s="1" customFormat="1" ht="16.5" customHeight="1">
      <c r="B81" s="33"/>
      <c r="E81" s="318" t="s">
        <v>1019</v>
      </c>
      <c r="F81" s="317"/>
      <c r="G81" s="317"/>
      <c r="H81" s="317"/>
      <c r="L81" s="33"/>
    </row>
    <row r="82" spans="2:12" s="1" customFormat="1" ht="12" customHeight="1">
      <c r="B82" s="33"/>
      <c r="C82" s="28" t="s">
        <v>155</v>
      </c>
      <c r="L82" s="33"/>
    </row>
    <row r="83" spans="2:12" s="1" customFormat="1" ht="16.5" customHeight="1">
      <c r="B83" s="33"/>
      <c r="E83" s="286" t="str">
        <f>E11</f>
        <v xml:space="preserve">SO 101-2 - Chodník pro pěší - hlavní trasa </v>
      </c>
      <c r="F83" s="317"/>
      <c r="G83" s="317"/>
      <c r="H83" s="317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F14</f>
        <v xml:space="preserve"> </v>
      </c>
      <c r="I85" s="28" t="s">
        <v>23</v>
      </c>
      <c r="J85" s="50" t="str">
        <f>IF(J14="","",J14)</f>
        <v>7. 10. 2022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E17</f>
        <v xml:space="preserve"> </v>
      </c>
      <c r="I87" s="28" t="s">
        <v>30</v>
      </c>
      <c r="J87" s="31" t="str">
        <f>E23</f>
        <v xml:space="preserve"> </v>
      </c>
      <c r="L87" s="33"/>
    </row>
    <row r="88" spans="2:12" s="1" customFormat="1" ht="25.7" customHeight="1">
      <c r="B88" s="33"/>
      <c r="C88" s="28" t="s">
        <v>28</v>
      </c>
      <c r="F88" s="26" t="str">
        <f>IF(E20="","",E20)</f>
        <v>Vyplň údaj</v>
      </c>
      <c r="I88" s="28" t="s">
        <v>32</v>
      </c>
      <c r="J88" s="31" t="str">
        <f>E26</f>
        <v>Ing. Kateřina Tumpachová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169</v>
      </c>
      <c r="D90" s="114" t="s">
        <v>57</v>
      </c>
      <c r="E90" s="114" t="s">
        <v>53</v>
      </c>
      <c r="F90" s="114" t="s">
        <v>54</v>
      </c>
      <c r="G90" s="114" t="s">
        <v>170</v>
      </c>
      <c r="H90" s="114" t="s">
        <v>171</v>
      </c>
      <c r="I90" s="114" t="s">
        <v>172</v>
      </c>
      <c r="J90" s="114" t="s">
        <v>159</v>
      </c>
      <c r="K90" s="115" t="s">
        <v>173</v>
      </c>
      <c r="L90" s="112"/>
      <c r="M90" s="57" t="s">
        <v>3</v>
      </c>
      <c r="N90" s="58" t="s">
        <v>42</v>
      </c>
      <c r="O90" s="58" t="s">
        <v>174</v>
      </c>
      <c r="P90" s="58" t="s">
        <v>175</v>
      </c>
      <c r="Q90" s="58" t="s">
        <v>176</v>
      </c>
      <c r="R90" s="58" t="s">
        <v>177</v>
      </c>
      <c r="S90" s="58" t="s">
        <v>178</v>
      </c>
      <c r="T90" s="59" t="s">
        <v>179</v>
      </c>
    </row>
    <row r="91" spans="2:63" s="1" customFormat="1" ht="22.9" customHeight="1">
      <c r="B91" s="33"/>
      <c r="C91" s="62" t="s">
        <v>180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243.35616249999998</v>
      </c>
      <c r="S91" s="51"/>
      <c r="T91" s="118">
        <f>T92</f>
        <v>174.66460000000004</v>
      </c>
      <c r="AT91" s="18" t="s">
        <v>71</v>
      </c>
      <c r="AU91" s="18" t="s">
        <v>160</v>
      </c>
      <c r="BK91" s="119">
        <f>BK92</f>
        <v>0</v>
      </c>
    </row>
    <row r="92" spans="2:63" s="11" customFormat="1" ht="25.9" customHeight="1">
      <c r="B92" s="120"/>
      <c r="D92" s="121" t="s">
        <v>71</v>
      </c>
      <c r="E92" s="122" t="s">
        <v>181</v>
      </c>
      <c r="F92" s="122" t="s">
        <v>182</v>
      </c>
      <c r="I92" s="123"/>
      <c r="J92" s="124">
        <f>BK92</f>
        <v>0</v>
      </c>
      <c r="L92" s="120"/>
      <c r="M92" s="125"/>
      <c r="P92" s="126">
        <f>P93+P148+P186+P222+P272</f>
        <v>0</v>
      </c>
      <c r="R92" s="126">
        <f>R93+R148+R186+R222+R272</f>
        <v>243.35616249999998</v>
      </c>
      <c r="T92" s="127">
        <f>T93+T148+T186+T222+T272</f>
        <v>174.66460000000004</v>
      </c>
      <c r="AR92" s="121" t="s">
        <v>76</v>
      </c>
      <c r="AT92" s="128" t="s">
        <v>71</v>
      </c>
      <c r="AU92" s="128" t="s">
        <v>72</v>
      </c>
      <c r="AY92" s="121" t="s">
        <v>183</v>
      </c>
      <c r="BK92" s="129">
        <f>BK93+BK148+BK186+BK222+BK272</f>
        <v>0</v>
      </c>
    </row>
    <row r="93" spans="2:63" s="11" customFormat="1" ht="22.9" customHeight="1">
      <c r="B93" s="120"/>
      <c r="D93" s="121" t="s">
        <v>71</v>
      </c>
      <c r="E93" s="130" t="s">
        <v>76</v>
      </c>
      <c r="F93" s="130" t="s">
        <v>184</v>
      </c>
      <c r="I93" s="123"/>
      <c r="J93" s="131">
        <f>BK93</f>
        <v>0</v>
      </c>
      <c r="L93" s="120"/>
      <c r="M93" s="125"/>
      <c r="P93" s="126">
        <f>SUM(P94:P147)</f>
        <v>0</v>
      </c>
      <c r="R93" s="126">
        <f>SUM(R94:R147)</f>
        <v>2.0982719999999997</v>
      </c>
      <c r="T93" s="127">
        <f>SUM(T94:T147)</f>
        <v>174.66460000000004</v>
      </c>
      <c r="AR93" s="121" t="s">
        <v>76</v>
      </c>
      <c r="AT93" s="128" t="s">
        <v>71</v>
      </c>
      <c r="AU93" s="128" t="s">
        <v>76</v>
      </c>
      <c r="AY93" s="121" t="s">
        <v>183</v>
      </c>
      <c r="BK93" s="129">
        <f>SUM(BK94:BK147)</f>
        <v>0</v>
      </c>
    </row>
    <row r="94" spans="2:65" s="1" customFormat="1" ht="21.75" customHeight="1">
      <c r="B94" s="132"/>
      <c r="C94" s="133" t="s">
        <v>76</v>
      </c>
      <c r="D94" s="133" t="s">
        <v>185</v>
      </c>
      <c r="E94" s="134" t="s">
        <v>200</v>
      </c>
      <c r="F94" s="135" t="s">
        <v>201</v>
      </c>
      <c r="G94" s="136" t="s">
        <v>188</v>
      </c>
      <c r="H94" s="137">
        <v>207.06</v>
      </c>
      <c r="I94" s="138"/>
      <c r="J94" s="139">
        <f>ROUND(I94*H94,2)</f>
        <v>0</v>
      </c>
      <c r="K94" s="135" t="s">
        <v>189</v>
      </c>
      <c r="L94" s="33"/>
      <c r="M94" s="140" t="s">
        <v>3</v>
      </c>
      <c r="N94" s="141" t="s">
        <v>43</v>
      </c>
      <c r="P94" s="142">
        <f>O94*H94</f>
        <v>0</v>
      </c>
      <c r="Q94" s="142">
        <v>0</v>
      </c>
      <c r="R94" s="142">
        <f>Q94*H94</f>
        <v>0</v>
      </c>
      <c r="S94" s="142">
        <v>0.255</v>
      </c>
      <c r="T94" s="143">
        <f>S94*H94</f>
        <v>52.8003</v>
      </c>
      <c r="AR94" s="144" t="s">
        <v>127</v>
      </c>
      <c r="AT94" s="144" t="s">
        <v>185</v>
      </c>
      <c r="AU94" s="144" t="s">
        <v>80</v>
      </c>
      <c r="AY94" s="18" t="s">
        <v>183</v>
      </c>
      <c r="BE94" s="145">
        <f>IF(N94="základní",J94,0)</f>
        <v>0</v>
      </c>
      <c r="BF94" s="145">
        <f>IF(N94="snížená",J94,0)</f>
        <v>0</v>
      </c>
      <c r="BG94" s="145">
        <f>IF(N94="zákl. přenesená",J94,0)</f>
        <v>0</v>
      </c>
      <c r="BH94" s="145">
        <f>IF(N94="sníž. přenesená",J94,0)</f>
        <v>0</v>
      </c>
      <c r="BI94" s="145">
        <f>IF(N94="nulová",J94,0)</f>
        <v>0</v>
      </c>
      <c r="BJ94" s="18" t="s">
        <v>76</v>
      </c>
      <c r="BK94" s="145">
        <f>ROUND(I94*H94,2)</f>
        <v>0</v>
      </c>
      <c r="BL94" s="18" t="s">
        <v>127</v>
      </c>
      <c r="BM94" s="144" t="s">
        <v>202</v>
      </c>
    </row>
    <row r="95" spans="2:47" s="1" customFormat="1" ht="29.25">
      <c r="B95" s="33"/>
      <c r="D95" s="146" t="s">
        <v>191</v>
      </c>
      <c r="F95" s="147" t="s">
        <v>203</v>
      </c>
      <c r="I95" s="148"/>
      <c r="L95" s="33"/>
      <c r="M95" s="149"/>
      <c r="T95" s="54"/>
      <c r="AT95" s="18" t="s">
        <v>191</v>
      </c>
      <c r="AU95" s="18" t="s">
        <v>80</v>
      </c>
    </row>
    <row r="96" spans="2:47" s="1" customFormat="1" ht="12">
      <c r="B96" s="33"/>
      <c r="D96" s="150" t="s">
        <v>193</v>
      </c>
      <c r="F96" s="151" t="s">
        <v>204</v>
      </c>
      <c r="I96" s="148"/>
      <c r="L96" s="33"/>
      <c r="M96" s="149"/>
      <c r="T96" s="54"/>
      <c r="AT96" s="18" t="s">
        <v>193</v>
      </c>
      <c r="AU96" s="18" t="s">
        <v>80</v>
      </c>
    </row>
    <row r="97" spans="2:51" s="12" customFormat="1" ht="12">
      <c r="B97" s="153"/>
      <c r="D97" s="146" t="s">
        <v>197</v>
      </c>
      <c r="E97" s="154" t="s">
        <v>3</v>
      </c>
      <c r="F97" s="155" t="s">
        <v>1021</v>
      </c>
      <c r="H97" s="154" t="s">
        <v>3</v>
      </c>
      <c r="I97" s="156"/>
      <c r="L97" s="153"/>
      <c r="M97" s="157"/>
      <c r="T97" s="158"/>
      <c r="AT97" s="154" t="s">
        <v>197</v>
      </c>
      <c r="AU97" s="154" t="s">
        <v>80</v>
      </c>
      <c r="AV97" s="12" t="s">
        <v>76</v>
      </c>
      <c r="AW97" s="12" t="s">
        <v>31</v>
      </c>
      <c r="AX97" s="12" t="s">
        <v>72</v>
      </c>
      <c r="AY97" s="154" t="s">
        <v>183</v>
      </c>
    </row>
    <row r="98" spans="2:51" s="13" customFormat="1" ht="12">
      <c r="B98" s="159"/>
      <c r="D98" s="146" t="s">
        <v>197</v>
      </c>
      <c r="E98" s="160" t="s">
        <v>3</v>
      </c>
      <c r="F98" s="161" t="s">
        <v>1022</v>
      </c>
      <c r="H98" s="162">
        <v>207.06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31</v>
      </c>
      <c r="AX98" s="13" t="s">
        <v>76</v>
      </c>
      <c r="AY98" s="160" t="s">
        <v>183</v>
      </c>
    </row>
    <row r="99" spans="2:65" s="1" customFormat="1" ht="16.5" customHeight="1">
      <c r="B99" s="132"/>
      <c r="C99" s="133" t="s">
        <v>80</v>
      </c>
      <c r="D99" s="133" t="s">
        <v>185</v>
      </c>
      <c r="E99" s="134" t="s">
        <v>1023</v>
      </c>
      <c r="F99" s="135" t="s">
        <v>1024</v>
      </c>
      <c r="G99" s="136" t="s">
        <v>188</v>
      </c>
      <c r="H99" s="137">
        <v>207.06</v>
      </c>
      <c r="I99" s="138"/>
      <c r="J99" s="139">
        <f>ROUND(I99*H99,2)</f>
        <v>0</v>
      </c>
      <c r="K99" s="135" t="s">
        <v>189</v>
      </c>
      <c r="L99" s="33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0.17</v>
      </c>
      <c r="T99" s="143">
        <f>S99*H99</f>
        <v>35.2002</v>
      </c>
      <c r="AR99" s="144" t="s">
        <v>127</v>
      </c>
      <c r="AT99" s="144" t="s">
        <v>185</v>
      </c>
      <c r="AU99" s="144" t="s">
        <v>80</v>
      </c>
      <c r="AY99" s="18" t="s">
        <v>183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76</v>
      </c>
      <c r="BK99" s="145">
        <f>ROUND(I99*H99,2)</f>
        <v>0</v>
      </c>
      <c r="BL99" s="18" t="s">
        <v>127</v>
      </c>
      <c r="BM99" s="144" t="s">
        <v>1025</v>
      </c>
    </row>
    <row r="100" spans="2:47" s="1" customFormat="1" ht="19.5">
      <c r="B100" s="33"/>
      <c r="D100" s="146" t="s">
        <v>191</v>
      </c>
      <c r="F100" s="147" t="s">
        <v>1026</v>
      </c>
      <c r="I100" s="148"/>
      <c r="L100" s="33"/>
      <c r="M100" s="149"/>
      <c r="T100" s="54"/>
      <c r="AT100" s="18" t="s">
        <v>191</v>
      </c>
      <c r="AU100" s="18" t="s">
        <v>80</v>
      </c>
    </row>
    <row r="101" spans="2:47" s="1" customFormat="1" ht="12">
      <c r="B101" s="33"/>
      <c r="D101" s="150" t="s">
        <v>193</v>
      </c>
      <c r="F101" s="151" t="s">
        <v>1027</v>
      </c>
      <c r="I101" s="148"/>
      <c r="L101" s="33"/>
      <c r="M101" s="149"/>
      <c r="T101" s="54"/>
      <c r="AT101" s="18" t="s">
        <v>193</v>
      </c>
      <c r="AU101" s="18" t="s">
        <v>80</v>
      </c>
    </row>
    <row r="102" spans="2:51" s="12" customFormat="1" ht="12">
      <c r="B102" s="153"/>
      <c r="D102" s="146" t="s">
        <v>197</v>
      </c>
      <c r="E102" s="154" t="s">
        <v>3</v>
      </c>
      <c r="F102" s="155" t="s">
        <v>212</v>
      </c>
      <c r="H102" s="154" t="s">
        <v>3</v>
      </c>
      <c r="I102" s="156"/>
      <c r="L102" s="153"/>
      <c r="M102" s="157"/>
      <c r="T102" s="158"/>
      <c r="AT102" s="154" t="s">
        <v>197</v>
      </c>
      <c r="AU102" s="154" t="s">
        <v>80</v>
      </c>
      <c r="AV102" s="12" t="s">
        <v>76</v>
      </c>
      <c r="AW102" s="12" t="s">
        <v>31</v>
      </c>
      <c r="AX102" s="12" t="s">
        <v>72</v>
      </c>
      <c r="AY102" s="154" t="s">
        <v>183</v>
      </c>
    </row>
    <row r="103" spans="2:51" s="13" customFormat="1" ht="12">
      <c r="B103" s="159"/>
      <c r="D103" s="146" t="s">
        <v>197</v>
      </c>
      <c r="E103" s="160" t="s">
        <v>3</v>
      </c>
      <c r="F103" s="161" t="s">
        <v>1022</v>
      </c>
      <c r="H103" s="162">
        <v>207.06</v>
      </c>
      <c r="I103" s="163"/>
      <c r="L103" s="159"/>
      <c r="M103" s="164"/>
      <c r="T103" s="165"/>
      <c r="AT103" s="160" t="s">
        <v>197</v>
      </c>
      <c r="AU103" s="160" t="s">
        <v>80</v>
      </c>
      <c r="AV103" s="13" t="s">
        <v>80</v>
      </c>
      <c r="AW103" s="13" t="s">
        <v>31</v>
      </c>
      <c r="AX103" s="13" t="s">
        <v>76</v>
      </c>
      <c r="AY103" s="160" t="s">
        <v>183</v>
      </c>
    </row>
    <row r="104" spans="2:65" s="1" customFormat="1" ht="16.5" customHeight="1">
      <c r="B104" s="132"/>
      <c r="C104" s="133" t="s">
        <v>116</v>
      </c>
      <c r="D104" s="133" t="s">
        <v>185</v>
      </c>
      <c r="E104" s="134" t="s">
        <v>1028</v>
      </c>
      <c r="F104" s="135" t="s">
        <v>1029</v>
      </c>
      <c r="G104" s="136" t="s">
        <v>188</v>
      </c>
      <c r="H104" s="137">
        <v>207.06</v>
      </c>
      <c r="I104" s="138"/>
      <c r="J104" s="139">
        <f>ROUND(I104*H104,2)</f>
        <v>0</v>
      </c>
      <c r="K104" s="135" t="s">
        <v>189</v>
      </c>
      <c r="L104" s="33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0.24</v>
      </c>
      <c r="T104" s="143">
        <f>S104*H104</f>
        <v>49.6944</v>
      </c>
      <c r="AR104" s="144" t="s">
        <v>127</v>
      </c>
      <c r="AT104" s="144" t="s">
        <v>185</v>
      </c>
      <c r="AU104" s="144" t="s">
        <v>80</v>
      </c>
      <c r="AY104" s="18" t="s">
        <v>183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76</v>
      </c>
      <c r="BK104" s="145">
        <f>ROUND(I104*H104,2)</f>
        <v>0</v>
      </c>
      <c r="BL104" s="18" t="s">
        <v>127</v>
      </c>
      <c r="BM104" s="144" t="s">
        <v>222</v>
      </c>
    </row>
    <row r="105" spans="2:47" s="1" customFormat="1" ht="19.5">
      <c r="B105" s="33"/>
      <c r="D105" s="146" t="s">
        <v>191</v>
      </c>
      <c r="F105" s="147" t="s">
        <v>1030</v>
      </c>
      <c r="I105" s="148"/>
      <c r="L105" s="33"/>
      <c r="M105" s="149"/>
      <c r="T105" s="54"/>
      <c r="AT105" s="18" t="s">
        <v>191</v>
      </c>
      <c r="AU105" s="18" t="s">
        <v>80</v>
      </c>
    </row>
    <row r="106" spans="2:47" s="1" customFormat="1" ht="12">
      <c r="B106" s="33"/>
      <c r="D106" s="150" t="s">
        <v>193</v>
      </c>
      <c r="F106" s="151" t="s">
        <v>1031</v>
      </c>
      <c r="I106" s="148"/>
      <c r="L106" s="33"/>
      <c r="M106" s="149"/>
      <c r="T106" s="54"/>
      <c r="AT106" s="18" t="s">
        <v>193</v>
      </c>
      <c r="AU106" s="18" t="s">
        <v>80</v>
      </c>
    </row>
    <row r="107" spans="2:51" s="12" customFormat="1" ht="12">
      <c r="B107" s="153"/>
      <c r="D107" s="146" t="s">
        <v>197</v>
      </c>
      <c r="E107" s="154" t="s">
        <v>3</v>
      </c>
      <c r="F107" s="155" t="s">
        <v>225</v>
      </c>
      <c r="H107" s="154" t="s">
        <v>3</v>
      </c>
      <c r="I107" s="156"/>
      <c r="L107" s="153"/>
      <c r="M107" s="157"/>
      <c r="T107" s="158"/>
      <c r="AT107" s="154" t="s">
        <v>197</v>
      </c>
      <c r="AU107" s="154" t="s">
        <v>80</v>
      </c>
      <c r="AV107" s="12" t="s">
        <v>76</v>
      </c>
      <c r="AW107" s="12" t="s">
        <v>31</v>
      </c>
      <c r="AX107" s="12" t="s">
        <v>72</v>
      </c>
      <c r="AY107" s="154" t="s">
        <v>183</v>
      </c>
    </row>
    <row r="108" spans="2:51" s="13" customFormat="1" ht="12">
      <c r="B108" s="159"/>
      <c r="D108" s="146" t="s">
        <v>197</v>
      </c>
      <c r="E108" s="160" t="s">
        <v>3</v>
      </c>
      <c r="F108" s="161" t="s">
        <v>1022</v>
      </c>
      <c r="H108" s="162">
        <v>207.06</v>
      </c>
      <c r="I108" s="163"/>
      <c r="L108" s="159"/>
      <c r="M108" s="164"/>
      <c r="T108" s="165"/>
      <c r="AT108" s="160" t="s">
        <v>197</v>
      </c>
      <c r="AU108" s="160" t="s">
        <v>80</v>
      </c>
      <c r="AV108" s="13" t="s">
        <v>80</v>
      </c>
      <c r="AW108" s="13" t="s">
        <v>31</v>
      </c>
      <c r="AX108" s="13" t="s">
        <v>76</v>
      </c>
      <c r="AY108" s="160" t="s">
        <v>183</v>
      </c>
    </row>
    <row r="109" spans="2:65" s="1" customFormat="1" ht="16.5" customHeight="1">
      <c r="B109" s="132"/>
      <c r="C109" s="133" t="s">
        <v>127</v>
      </c>
      <c r="D109" s="133" t="s">
        <v>185</v>
      </c>
      <c r="E109" s="134" t="s">
        <v>236</v>
      </c>
      <c r="F109" s="135" t="s">
        <v>237</v>
      </c>
      <c r="G109" s="136" t="s">
        <v>188</v>
      </c>
      <c r="H109" s="137">
        <v>35.56</v>
      </c>
      <c r="I109" s="138"/>
      <c r="J109" s="139">
        <f>ROUND(I109*H109,2)</f>
        <v>0</v>
      </c>
      <c r="K109" s="135" t="s">
        <v>189</v>
      </c>
      <c r="L109" s="33"/>
      <c r="M109" s="140" t="s">
        <v>3</v>
      </c>
      <c r="N109" s="141" t="s">
        <v>43</v>
      </c>
      <c r="P109" s="142">
        <f>O109*H109</f>
        <v>0</v>
      </c>
      <c r="Q109" s="142">
        <v>0</v>
      </c>
      <c r="R109" s="142">
        <f>Q109*H109</f>
        <v>0</v>
      </c>
      <c r="S109" s="142">
        <v>0.22</v>
      </c>
      <c r="T109" s="143">
        <f>S109*H109</f>
        <v>7.823200000000001</v>
      </c>
      <c r="AR109" s="144" t="s">
        <v>127</v>
      </c>
      <c r="AT109" s="144" t="s">
        <v>185</v>
      </c>
      <c r="AU109" s="144" t="s">
        <v>80</v>
      </c>
      <c r="AY109" s="18" t="s">
        <v>183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76</v>
      </c>
      <c r="BK109" s="145">
        <f>ROUND(I109*H109,2)</f>
        <v>0</v>
      </c>
      <c r="BL109" s="18" t="s">
        <v>127</v>
      </c>
      <c r="BM109" s="144" t="s">
        <v>238</v>
      </c>
    </row>
    <row r="110" spans="2:47" s="1" customFormat="1" ht="19.5">
      <c r="B110" s="33"/>
      <c r="D110" s="146" t="s">
        <v>191</v>
      </c>
      <c r="F110" s="147" t="s">
        <v>239</v>
      </c>
      <c r="I110" s="148"/>
      <c r="L110" s="33"/>
      <c r="M110" s="149"/>
      <c r="T110" s="54"/>
      <c r="AT110" s="18" t="s">
        <v>191</v>
      </c>
      <c r="AU110" s="18" t="s">
        <v>80</v>
      </c>
    </row>
    <row r="111" spans="2:47" s="1" customFormat="1" ht="12">
      <c r="B111" s="33"/>
      <c r="D111" s="150" t="s">
        <v>193</v>
      </c>
      <c r="F111" s="151" t="s">
        <v>240</v>
      </c>
      <c r="I111" s="148"/>
      <c r="L111" s="33"/>
      <c r="M111" s="149"/>
      <c r="T111" s="54"/>
      <c r="AT111" s="18" t="s">
        <v>193</v>
      </c>
      <c r="AU111" s="18" t="s">
        <v>80</v>
      </c>
    </row>
    <row r="112" spans="2:51" s="12" customFormat="1" ht="12">
      <c r="B112" s="153"/>
      <c r="D112" s="146" t="s">
        <v>197</v>
      </c>
      <c r="E112" s="154" t="s">
        <v>3</v>
      </c>
      <c r="F112" s="155" t="s">
        <v>241</v>
      </c>
      <c r="H112" s="154" t="s">
        <v>3</v>
      </c>
      <c r="I112" s="156"/>
      <c r="L112" s="153"/>
      <c r="M112" s="157"/>
      <c r="T112" s="158"/>
      <c r="AT112" s="154" t="s">
        <v>197</v>
      </c>
      <c r="AU112" s="154" t="s">
        <v>80</v>
      </c>
      <c r="AV112" s="12" t="s">
        <v>76</v>
      </c>
      <c r="AW112" s="12" t="s">
        <v>31</v>
      </c>
      <c r="AX112" s="12" t="s">
        <v>72</v>
      </c>
      <c r="AY112" s="154" t="s">
        <v>183</v>
      </c>
    </row>
    <row r="113" spans="2:51" s="13" customFormat="1" ht="12">
      <c r="B113" s="159"/>
      <c r="D113" s="146" t="s">
        <v>197</v>
      </c>
      <c r="E113" s="160" t="s">
        <v>3</v>
      </c>
      <c r="F113" s="161" t="s">
        <v>1032</v>
      </c>
      <c r="H113" s="162">
        <v>35.56</v>
      </c>
      <c r="I113" s="163"/>
      <c r="L113" s="159"/>
      <c r="M113" s="164"/>
      <c r="T113" s="165"/>
      <c r="AT113" s="160" t="s">
        <v>197</v>
      </c>
      <c r="AU113" s="160" t="s">
        <v>80</v>
      </c>
      <c r="AV113" s="13" t="s">
        <v>80</v>
      </c>
      <c r="AW113" s="13" t="s">
        <v>31</v>
      </c>
      <c r="AX113" s="13" t="s">
        <v>76</v>
      </c>
      <c r="AY113" s="160" t="s">
        <v>183</v>
      </c>
    </row>
    <row r="114" spans="2:65" s="1" customFormat="1" ht="16.5" customHeight="1">
      <c r="B114" s="132"/>
      <c r="C114" s="133" t="s">
        <v>138</v>
      </c>
      <c r="D114" s="133" t="s">
        <v>185</v>
      </c>
      <c r="E114" s="134" t="s">
        <v>246</v>
      </c>
      <c r="F114" s="135" t="s">
        <v>247</v>
      </c>
      <c r="G114" s="136" t="s">
        <v>248</v>
      </c>
      <c r="H114" s="137">
        <v>14.74</v>
      </c>
      <c r="I114" s="138"/>
      <c r="J114" s="139">
        <f>ROUND(I114*H114,2)</f>
        <v>0</v>
      </c>
      <c r="K114" s="135" t="s">
        <v>189</v>
      </c>
      <c r="L114" s="33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0.29</v>
      </c>
      <c r="T114" s="143">
        <f>S114*H114</f>
        <v>4.2745999999999995</v>
      </c>
      <c r="AR114" s="144" t="s">
        <v>127</v>
      </c>
      <c r="AT114" s="144" t="s">
        <v>185</v>
      </c>
      <c r="AU114" s="144" t="s">
        <v>80</v>
      </c>
      <c r="AY114" s="18" t="s">
        <v>183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76</v>
      </c>
      <c r="BK114" s="145">
        <f>ROUND(I114*H114,2)</f>
        <v>0</v>
      </c>
      <c r="BL114" s="18" t="s">
        <v>127</v>
      </c>
      <c r="BM114" s="144" t="s">
        <v>249</v>
      </c>
    </row>
    <row r="115" spans="2:47" s="1" customFormat="1" ht="19.5">
      <c r="B115" s="33"/>
      <c r="D115" s="146" t="s">
        <v>191</v>
      </c>
      <c r="F115" s="147" t="s">
        <v>250</v>
      </c>
      <c r="I115" s="148"/>
      <c r="L115" s="33"/>
      <c r="M115" s="149"/>
      <c r="T115" s="54"/>
      <c r="AT115" s="18" t="s">
        <v>191</v>
      </c>
      <c r="AU115" s="18" t="s">
        <v>80</v>
      </c>
    </row>
    <row r="116" spans="2:47" s="1" customFormat="1" ht="12">
      <c r="B116" s="33"/>
      <c r="D116" s="150" t="s">
        <v>193</v>
      </c>
      <c r="F116" s="151" t="s">
        <v>251</v>
      </c>
      <c r="I116" s="148"/>
      <c r="L116" s="33"/>
      <c r="M116" s="149"/>
      <c r="T116" s="54"/>
      <c r="AT116" s="18" t="s">
        <v>193</v>
      </c>
      <c r="AU116" s="18" t="s">
        <v>80</v>
      </c>
    </row>
    <row r="117" spans="2:51" s="12" customFormat="1" ht="12">
      <c r="B117" s="153"/>
      <c r="D117" s="146" t="s">
        <v>197</v>
      </c>
      <c r="E117" s="154" t="s">
        <v>3</v>
      </c>
      <c r="F117" s="155" t="s">
        <v>252</v>
      </c>
      <c r="H117" s="154" t="s">
        <v>3</v>
      </c>
      <c r="I117" s="156"/>
      <c r="L117" s="153"/>
      <c r="M117" s="157"/>
      <c r="T117" s="158"/>
      <c r="AT117" s="154" t="s">
        <v>197</v>
      </c>
      <c r="AU117" s="154" t="s">
        <v>80</v>
      </c>
      <c r="AV117" s="12" t="s">
        <v>76</v>
      </c>
      <c r="AW117" s="12" t="s">
        <v>31</v>
      </c>
      <c r="AX117" s="12" t="s">
        <v>72</v>
      </c>
      <c r="AY117" s="154" t="s">
        <v>183</v>
      </c>
    </row>
    <row r="118" spans="2:51" s="13" customFormat="1" ht="12">
      <c r="B118" s="159"/>
      <c r="D118" s="146" t="s">
        <v>197</v>
      </c>
      <c r="E118" s="160" t="s">
        <v>3</v>
      </c>
      <c r="F118" s="161" t="s">
        <v>1033</v>
      </c>
      <c r="H118" s="162">
        <v>14.74</v>
      </c>
      <c r="I118" s="163"/>
      <c r="L118" s="159"/>
      <c r="M118" s="164"/>
      <c r="T118" s="165"/>
      <c r="AT118" s="160" t="s">
        <v>197</v>
      </c>
      <c r="AU118" s="160" t="s">
        <v>80</v>
      </c>
      <c r="AV118" s="13" t="s">
        <v>80</v>
      </c>
      <c r="AW118" s="13" t="s">
        <v>31</v>
      </c>
      <c r="AX118" s="13" t="s">
        <v>76</v>
      </c>
      <c r="AY118" s="160" t="s">
        <v>183</v>
      </c>
    </row>
    <row r="119" spans="2:65" s="1" customFormat="1" ht="16.5" customHeight="1">
      <c r="B119" s="132"/>
      <c r="C119" s="133" t="s">
        <v>227</v>
      </c>
      <c r="D119" s="133" t="s">
        <v>185</v>
      </c>
      <c r="E119" s="134" t="s">
        <v>255</v>
      </c>
      <c r="F119" s="135" t="s">
        <v>256</v>
      </c>
      <c r="G119" s="136" t="s">
        <v>248</v>
      </c>
      <c r="H119" s="137">
        <v>116.86</v>
      </c>
      <c r="I119" s="138"/>
      <c r="J119" s="139">
        <f>ROUND(I119*H119,2)</f>
        <v>0</v>
      </c>
      <c r="K119" s="135" t="s">
        <v>189</v>
      </c>
      <c r="L119" s="33"/>
      <c r="M119" s="140" t="s">
        <v>3</v>
      </c>
      <c r="N119" s="141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0.205</v>
      </c>
      <c r="T119" s="143">
        <f>S119*H119</f>
        <v>23.9563</v>
      </c>
      <c r="AR119" s="144" t="s">
        <v>127</v>
      </c>
      <c r="AT119" s="144" t="s">
        <v>185</v>
      </c>
      <c r="AU119" s="144" t="s">
        <v>80</v>
      </c>
      <c r="AY119" s="18" t="s">
        <v>183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76</v>
      </c>
      <c r="BK119" s="145">
        <f>ROUND(I119*H119,2)</f>
        <v>0</v>
      </c>
      <c r="BL119" s="18" t="s">
        <v>127</v>
      </c>
      <c r="BM119" s="144" t="s">
        <v>257</v>
      </c>
    </row>
    <row r="120" spans="2:47" s="1" customFormat="1" ht="19.5">
      <c r="B120" s="33"/>
      <c r="D120" s="146" t="s">
        <v>191</v>
      </c>
      <c r="F120" s="147" t="s">
        <v>258</v>
      </c>
      <c r="I120" s="148"/>
      <c r="L120" s="33"/>
      <c r="M120" s="149"/>
      <c r="T120" s="54"/>
      <c r="AT120" s="18" t="s">
        <v>191</v>
      </c>
      <c r="AU120" s="18" t="s">
        <v>80</v>
      </c>
    </row>
    <row r="121" spans="2:47" s="1" customFormat="1" ht="12">
      <c r="B121" s="33"/>
      <c r="D121" s="150" t="s">
        <v>193</v>
      </c>
      <c r="F121" s="151" t="s">
        <v>259</v>
      </c>
      <c r="I121" s="148"/>
      <c r="L121" s="33"/>
      <c r="M121" s="149"/>
      <c r="T121" s="54"/>
      <c r="AT121" s="18" t="s">
        <v>193</v>
      </c>
      <c r="AU121" s="18" t="s">
        <v>80</v>
      </c>
    </row>
    <row r="122" spans="2:51" s="12" customFormat="1" ht="12">
      <c r="B122" s="153"/>
      <c r="D122" s="146" t="s">
        <v>197</v>
      </c>
      <c r="E122" s="154" t="s">
        <v>3</v>
      </c>
      <c r="F122" s="155" t="s">
        <v>260</v>
      </c>
      <c r="H122" s="154" t="s">
        <v>3</v>
      </c>
      <c r="I122" s="156"/>
      <c r="L122" s="153"/>
      <c r="M122" s="157"/>
      <c r="T122" s="158"/>
      <c r="AT122" s="154" t="s">
        <v>197</v>
      </c>
      <c r="AU122" s="154" t="s">
        <v>80</v>
      </c>
      <c r="AV122" s="12" t="s">
        <v>76</v>
      </c>
      <c r="AW122" s="12" t="s">
        <v>31</v>
      </c>
      <c r="AX122" s="12" t="s">
        <v>72</v>
      </c>
      <c r="AY122" s="154" t="s">
        <v>183</v>
      </c>
    </row>
    <row r="123" spans="2:51" s="13" customFormat="1" ht="12">
      <c r="B123" s="159"/>
      <c r="D123" s="146" t="s">
        <v>197</v>
      </c>
      <c r="E123" s="160" t="s">
        <v>3</v>
      </c>
      <c r="F123" s="161" t="s">
        <v>1034</v>
      </c>
      <c r="H123" s="162">
        <v>116.86</v>
      </c>
      <c r="I123" s="163"/>
      <c r="L123" s="159"/>
      <c r="M123" s="164"/>
      <c r="T123" s="165"/>
      <c r="AT123" s="160" t="s">
        <v>197</v>
      </c>
      <c r="AU123" s="160" t="s">
        <v>80</v>
      </c>
      <c r="AV123" s="13" t="s">
        <v>80</v>
      </c>
      <c r="AW123" s="13" t="s">
        <v>31</v>
      </c>
      <c r="AX123" s="13" t="s">
        <v>76</v>
      </c>
      <c r="AY123" s="160" t="s">
        <v>183</v>
      </c>
    </row>
    <row r="124" spans="2:65" s="1" customFormat="1" ht="16.5" customHeight="1">
      <c r="B124" s="132"/>
      <c r="C124" s="133" t="s">
        <v>235</v>
      </c>
      <c r="D124" s="133" t="s">
        <v>185</v>
      </c>
      <c r="E124" s="134" t="s">
        <v>263</v>
      </c>
      <c r="F124" s="135" t="s">
        <v>264</v>
      </c>
      <c r="G124" s="136" t="s">
        <v>248</v>
      </c>
      <c r="H124" s="137">
        <v>22.89</v>
      </c>
      <c r="I124" s="138"/>
      <c r="J124" s="139">
        <f>ROUND(I124*H124,2)</f>
        <v>0</v>
      </c>
      <c r="K124" s="135" t="s">
        <v>189</v>
      </c>
      <c r="L124" s="33"/>
      <c r="M124" s="140" t="s">
        <v>3</v>
      </c>
      <c r="N124" s="141" t="s">
        <v>43</v>
      </c>
      <c r="P124" s="142">
        <f>O124*H124</f>
        <v>0</v>
      </c>
      <c r="Q124" s="142">
        <v>0</v>
      </c>
      <c r="R124" s="142">
        <f>Q124*H124</f>
        <v>0</v>
      </c>
      <c r="S124" s="142">
        <v>0.04</v>
      </c>
      <c r="T124" s="143">
        <f>S124*H124</f>
        <v>0.9156000000000001</v>
      </c>
      <c r="AR124" s="144" t="s">
        <v>127</v>
      </c>
      <c r="AT124" s="144" t="s">
        <v>185</v>
      </c>
      <c r="AU124" s="144" t="s">
        <v>80</v>
      </c>
      <c r="AY124" s="18" t="s">
        <v>183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76</v>
      </c>
      <c r="BK124" s="145">
        <f>ROUND(I124*H124,2)</f>
        <v>0</v>
      </c>
      <c r="BL124" s="18" t="s">
        <v>127</v>
      </c>
      <c r="BM124" s="144" t="s">
        <v>265</v>
      </c>
    </row>
    <row r="125" spans="2:47" s="1" customFormat="1" ht="19.5">
      <c r="B125" s="33"/>
      <c r="D125" s="146" t="s">
        <v>191</v>
      </c>
      <c r="F125" s="147" t="s">
        <v>266</v>
      </c>
      <c r="I125" s="148"/>
      <c r="L125" s="33"/>
      <c r="M125" s="149"/>
      <c r="T125" s="54"/>
      <c r="AT125" s="18" t="s">
        <v>191</v>
      </c>
      <c r="AU125" s="18" t="s">
        <v>80</v>
      </c>
    </row>
    <row r="126" spans="2:47" s="1" customFormat="1" ht="12">
      <c r="B126" s="33"/>
      <c r="D126" s="150" t="s">
        <v>193</v>
      </c>
      <c r="F126" s="151" t="s">
        <v>267</v>
      </c>
      <c r="I126" s="148"/>
      <c r="L126" s="33"/>
      <c r="M126" s="149"/>
      <c r="T126" s="54"/>
      <c r="AT126" s="18" t="s">
        <v>193</v>
      </c>
      <c r="AU126" s="18" t="s">
        <v>80</v>
      </c>
    </row>
    <row r="127" spans="2:51" s="12" customFormat="1" ht="12">
      <c r="B127" s="153"/>
      <c r="D127" s="146" t="s">
        <v>197</v>
      </c>
      <c r="E127" s="154" t="s">
        <v>3</v>
      </c>
      <c r="F127" s="155" t="s">
        <v>268</v>
      </c>
      <c r="H127" s="154" t="s">
        <v>3</v>
      </c>
      <c r="I127" s="156"/>
      <c r="L127" s="153"/>
      <c r="M127" s="157"/>
      <c r="T127" s="158"/>
      <c r="AT127" s="154" t="s">
        <v>197</v>
      </c>
      <c r="AU127" s="154" t="s">
        <v>80</v>
      </c>
      <c r="AV127" s="12" t="s">
        <v>76</v>
      </c>
      <c r="AW127" s="12" t="s">
        <v>31</v>
      </c>
      <c r="AX127" s="12" t="s">
        <v>72</v>
      </c>
      <c r="AY127" s="154" t="s">
        <v>183</v>
      </c>
    </row>
    <row r="128" spans="2:51" s="13" customFormat="1" ht="12">
      <c r="B128" s="159"/>
      <c r="D128" s="146" t="s">
        <v>197</v>
      </c>
      <c r="E128" s="160" t="s">
        <v>3</v>
      </c>
      <c r="F128" s="161" t="s">
        <v>1035</v>
      </c>
      <c r="H128" s="162">
        <v>22.89</v>
      </c>
      <c r="I128" s="163"/>
      <c r="L128" s="159"/>
      <c r="M128" s="164"/>
      <c r="T128" s="165"/>
      <c r="AT128" s="160" t="s">
        <v>197</v>
      </c>
      <c r="AU128" s="160" t="s">
        <v>80</v>
      </c>
      <c r="AV128" s="13" t="s">
        <v>80</v>
      </c>
      <c r="AW128" s="13" t="s">
        <v>31</v>
      </c>
      <c r="AX128" s="13" t="s">
        <v>76</v>
      </c>
      <c r="AY128" s="160" t="s">
        <v>183</v>
      </c>
    </row>
    <row r="129" spans="2:65" s="1" customFormat="1" ht="16.5" customHeight="1">
      <c r="B129" s="132"/>
      <c r="C129" s="133" t="s">
        <v>245</v>
      </c>
      <c r="D129" s="133" t="s">
        <v>185</v>
      </c>
      <c r="E129" s="134" t="s">
        <v>306</v>
      </c>
      <c r="F129" s="135" t="s">
        <v>307</v>
      </c>
      <c r="G129" s="136" t="s">
        <v>188</v>
      </c>
      <c r="H129" s="137">
        <v>7.77</v>
      </c>
      <c r="I129" s="138"/>
      <c r="J129" s="139">
        <f>ROUND(I129*H129,2)</f>
        <v>0</v>
      </c>
      <c r="K129" s="135" t="s">
        <v>189</v>
      </c>
      <c r="L129" s="33"/>
      <c r="M129" s="140" t="s">
        <v>3</v>
      </c>
      <c r="N129" s="141" t="s">
        <v>43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127</v>
      </c>
      <c r="AT129" s="144" t="s">
        <v>185</v>
      </c>
      <c r="AU129" s="144" t="s">
        <v>80</v>
      </c>
      <c r="AY129" s="18" t="s">
        <v>183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76</v>
      </c>
      <c r="BK129" s="145">
        <f>ROUND(I129*H129,2)</f>
        <v>0</v>
      </c>
      <c r="BL129" s="18" t="s">
        <v>127</v>
      </c>
      <c r="BM129" s="144" t="s">
        <v>308</v>
      </c>
    </row>
    <row r="130" spans="2:47" s="1" customFormat="1" ht="12">
      <c r="B130" s="33"/>
      <c r="D130" s="146" t="s">
        <v>191</v>
      </c>
      <c r="F130" s="147" t="s">
        <v>309</v>
      </c>
      <c r="I130" s="148"/>
      <c r="L130" s="33"/>
      <c r="M130" s="149"/>
      <c r="T130" s="54"/>
      <c r="AT130" s="18" t="s">
        <v>191</v>
      </c>
      <c r="AU130" s="18" t="s">
        <v>80</v>
      </c>
    </row>
    <row r="131" spans="2:47" s="1" customFormat="1" ht="12">
      <c r="B131" s="33"/>
      <c r="D131" s="150" t="s">
        <v>193</v>
      </c>
      <c r="F131" s="151" t="s">
        <v>310</v>
      </c>
      <c r="I131" s="148"/>
      <c r="L131" s="33"/>
      <c r="M131" s="149"/>
      <c r="T131" s="54"/>
      <c r="AT131" s="18" t="s">
        <v>193</v>
      </c>
      <c r="AU131" s="18" t="s">
        <v>80</v>
      </c>
    </row>
    <row r="132" spans="2:65" s="1" customFormat="1" ht="16.5" customHeight="1">
      <c r="B132" s="132"/>
      <c r="C132" s="173" t="s">
        <v>254</v>
      </c>
      <c r="D132" s="173" t="s">
        <v>312</v>
      </c>
      <c r="E132" s="174" t="s">
        <v>313</v>
      </c>
      <c r="F132" s="175" t="s">
        <v>314</v>
      </c>
      <c r="G132" s="176" t="s">
        <v>295</v>
      </c>
      <c r="H132" s="177">
        <v>2.098</v>
      </c>
      <c r="I132" s="178"/>
      <c r="J132" s="179">
        <f>ROUND(I132*H132,2)</f>
        <v>0</v>
      </c>
      <c r="K132" s="175" t="s">
        <v>189</v>
      </c>
      <c r="L132" s="180"/>
      <c r="M132" s="181" t="s">
        <v>3</v>
      </c>
      <c r="N132" s="182" t="s">
        <v>43</v>
      </c>
      <c r="P132" s="142">
        <f>O132*H132</f>
        <v>0</v>
      </c>
      <c r="Q132" s="142">
        <v>1</v>
      </c>
      <c r="R132" s="142">
        <f>Q132*H132</f>
        <v>2.098</v>
      </c>
      <c r="S132" s="142">
        <v>0</v>
      </c>
      <c r="T132" s="143">
        <f>S132*H132</f>
        <v>0</v>
      </c>
      <c r="AR132" s="144" t="s">
        <v>245</v>
      </c>
      <c r="AT132" s="144" t="s">
        <v>312</v>
      </c>
      <c r="AU132" s="144" t="s">
        <v>80</v>
      </c>
      <c r="AY132" s="18" t="s">
        <v>183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76</v>
      </c>
      <c r="BK132" s="145">
        <f>ROUND(I132*H132,2)</f>
        <v>0</v>
      </c>
      <c r="BL132" s="18" t="s">
        <v>127</v>
      </c>
      <c r="BM132" s="144" t="s">
        <v>315</v>
      </c>
    </row>
    <row r="133" spans="2:47" s="1" customFormat="1" ht="12">
      <c r="B133" s="33"/>
      <c r="D133" s="146" t="s">
        <v>191</v>
      </c>
      <c r="F133" s="147" t="s">
        <v>314</v>
      </c>
      <c r="I133" s="148"/>
      <c r="L133" s="33"/>
      <c r="M133" s="149"/>
      <c r="T133" s="54"/>
      <c r="AT133" s="18" t="s">
        <v>191</v>
      </c>
      <c r="AU133" s="18" t="s">
        <v>80</v>
      </c>
    </row>
    <row r="134" spans="2:51" s="13" customFormat="1" ht="12">
      <c r="B134" s="159"/>
      <c r="D134" s="146" t="s">
        <v>197</v>
      </c>
      <c r="E134" s="160" t="s">
        <v>3</v>
      </c>
      <c r="F134" s="161" t="s">
        <v>1036</v>
      </c>
      <c r="H134" s="162">
        <v>2.098</v>
      </c>
      <c r="I134" s="163"/>
      <c r="L134" s="159"/>
      <c r="M134" s="164"/>
      <c r="T134" s="165"/>
      <c r="AT134" s="160" t="s">
        <v>197</v>
      </c>
      <c r="AU134" s="160" t="s">
        <v>80</v>
      </c>
      <c r="AV134" s="13" t="s">
        <v>80</v>
      </c>
      <c r="AW134" s="13" t="s">
        <v>31</v>
      </c>
      <c r="AX134" s="13" t="s">
        <v>76</v>
      </c>
      <c r="AY134" s="160" t="s">
        <v>183</v>
      </c>
    </row>
    <row r="135" spans="2:65" s="1" customFormat="1" ht="16.5" customHeight="1">
      <c r="B135" s="132"/>
      <c r="C135" s="133" t="s">
        <v>262</v>
      </c>
      <c r="D135" s="133" t="s">
        <v>185</v>
      </c>
      <c r="E135" s="134" t="s">
        <v>318</v>
      </c>
      <c r="F135" s="135" t="s">
        <v>319</v>
      </c>
      <c r="G135" s="136" t="s">
        <v>188</v>
      </c>
      <c r="H135" s="137">
        <v>7.77</v>
      </c>
      <c r="I135" s="138"/>
      <c r="J135" s="139">
        <f>ROUND(I135*H135,2)</f>
        <v>0</v>
      </c>
      <c r="K135" s="135" t="s">
        <v>189</v>
      </c>
      <c r="L135" s="33"/>
      <c r="M135" s="140" t="s">
        <v>3</v>
      </c>
      <c r="N135" s="141" t="s">
        <v>43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127</v>
      </c>
      <c r="AT135" s="144" t="s">
        <v>185</v>
      </c>
      <c r="AU135" s="144" t="s">
        <v>80</v>
      </c>
      <c r="AY135" s="18" t="s">
        <v>183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76</v>
      </c>
      <c r="BK135" s="145">
        <f>ROUND(I135*H135,2)</f>
        <v>0</v>
      </c>
      <c r="BL135" s="18" t="s">
        <v>127</v>
      </c>
      <c r="BM135" s="144" t="s">
        <v>320</v>
      </c>
    </row>
    <row r="136" spans="2:47" s="1" customFormat="1" ht="12">
      <c r="B136" s="33"/>
      <c r="D136" s="146" t="s">
        <v>191</v>
      </c>
      <c r="F136" s="147" t="s">
        <v>321</v>
      </c>
      <c r="I136" s="148"/>
      <c r="L136" s="33"/>
      <c r="M136" s="149"/>
      <c r="T136" s="54"/>
      <c r="AT136" s="18" t="s">
        <v>191</v>
      </c>
      <c r="AU136" s="18" t="s">
        <v>80</v>
      </c>
    </row>
    <row r="137" spans="2:47" s="1" customFormat="1" ht="12">
      <c r="B137" s="33"/>
      <c r="D137" s="150" t="s">
        <v>193</v>
      </c>
      <c r="F137" s="151" t="s">
        <v>322</v>
      </c>
      <c r="I137" s="148"/>
      <c r="L137" s="33"/>
      <c r="M137" s="149"/>
      <c r="T137" s="54"/>
      <c r="AT137" s="18" t="s">
        <v>193</v>
      </c>
      <c r="AU137" s="18" t="s">
        <v>80</v>
      </c>
    </row>
    <row r="138" spans="2:65" s="1" customFormat="1" ht="16.5" customHeight="1">
      <c r="B138" s="132"/>
      <c r="C138" s="173" t="s">
        <v>270</v>
      </c>
      <c r="D138" s="173" t="s">
        <v>312</v>
      </c>
      <c r="E138" s="174" t="s">
        <v>324</v>
      </c>
      <c r="F138" s="175" t="s">
        <v>325</v>
      </c>
      <c r="G138" s="176" t="s">
        <v>326</v>
      </c>
      <c r="H138" s="177">
        <v>0.272</v>
      </c>
      <c r="I138" s="178"/>
      <c r="J138" s="179">
        <f>ROUND(I138*H138,2)</f>
        <v>0</v>
      </c>
      <c r="K138" s="175" t="s">
        <v>189</v>
      </c>
      <c r="L138" s="180"/>
      <c r="M138" s="181" t="s">
        <v>3</v>
      </c>
      <c r="N138" s="182" t="s">
        <v>43</v>
      </c>
      <c r="P138" s="142">
        <f>O138*H138</f>
        <v>0</v>
      </c>
      <c r="Q138" s="142">
        <v>0.001</v>
      </c>
      <c r="R138" s="142">
        <f>Q138*H138</f>
        <v>0.00027200000000000005</v>
      </c>
      <c r="S138" s="142">
        <v>0</v>
      </c>
      <c r="T138" s="143">
        <f>S138*H138</f>
        <v>0</v>
      </c>
      <c r="AR138" s="144" t="s">
        <v>245</v>
      </c>
      <c r="AT138" s="144" t="s">
        <v>312</v>
      </c>
      <c r="AU138" s="144" t="s">
        <v>80</v>
      </c>
      <c r="AY138" s="18" t="s">
        <v>183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76</v>
      </c>
      <c r="BK138" s="145">
        <f>ROUND(I138*H138,2)</f>
        <v>0</v>
      </c>
      <c r="BL138" s="18" t="s">
        <v>127</v>
      </c>
      <c r="BM138" s="144" t="s">
        <v>327</v>
      </c>
    </row>
    <row r="139" spans="2:47" s="1" customFormat="1" ht="12">
      <c r="B139" s="33"/>
      <c r="D139" s="146" t="s">
        <v>191</v>
      </c>
      <c r="F139" s="147" t="s">
        <v>325</v>
      </c>
      <c r="I139" s="148"/>
      <c r="L139" s="33"/>
      <c r="M139" s="149"/>
      <c r="T139" s="54"/>
      <c r="AT139" s="18" t="s">
        <v>191</v>
      </c>
      <c r="AU139" s="18" t="s">
        <v>80</v>
      </c>
    </row>
    <row r="140" spans="2:51" s="13" customFormat="1" ht="12">
      <c r="B140" s="159"/>
      <c r="D140" s="146" t="s">
        <v>197</v>
      </c>
      <c r="F140" s="161" t="s">
        <v>1037</v>
      </c>
      <c r="H140" s="162">
        <v>0.272</v>
      </c>
      <c r="I140" s="163"/>
      <c r="L140" s="159"/>
      <c r="M140" s="164"/>
      <c r="T140" s="165"/>
      <c r="AT140" s="160" t="s">
        <v>197</v>
      </c>
      <c r="AU140" s="160" t="s">
        <v>80</v>
      </c>
      <c r="AV140" s="13" t="s">
        <v>80</v>
      </c>
      <c r="AW140" s="13" t="s">
        <v>4</v>
      </c>
      <c r="AX140" s="13" t="s">
        <v>76</v>
      </c>
      <c r="AY140" s="160" t="s">
        <v>183</v>
      </c>
    </row>
    <row r="141" spans="2:65" s="1" customFormat="1" ht="16.5" customHeight="1">
      <c r="B141" s="132"/>
      <c r="C141" s="133" t="s">
        <v>279</v>
      </c>
      <c r="D141" s="133" t="s">
        <v>185</v>
      </c>
      <c r="E141" s="134" t="s">
        <v>330</v>
      </c>
      <c r="F141" s="135" t="s">
        <v>331</v>
      </c>
      <c r="G141" s="136" t="s">
        <v>188</v>
      </c>
      <c r="H141" s="137">
        <v>206.09</v>
      </c>
      <c r="I141" s="138"/>
      <c r="J141" s="139">
        <f>ROUND(I141*H141,2)</f>
        <v>0</v>
      </c>
      <c r="K141" s="135" t="s">
        <v>189</v>
      </c>
      <c r="L141" s="33"/>
      <c r="M141" s="140" t="s">
        <v>3</v>
      </c>
      <c r="N141" s="141" t="s">
        <v>43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127</v>
      </c>
      <c r="AT141" s="144" t="s">
        <v>185</v>
      </c>
      <c r="AU141" s="144" t="s">
        <v>80</v>
      </c>
      <c r="AY141" s="18" t="s">
        <v>183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76</v>
      </c>
      <c r="BK141" s="145">
        <f>ROUND(I141*H141,2)</f>
        <v>0</v>
      </c>
      <c r="BL141" s="18" t="s">
        <v>127</v>
      </c>
      <c r="BM141" s="144" t="s">
        <v>332</v>
      </c>
    </row>
    <row r="142" spans="2:47" s="1" customFormat="1" ht="12">
      <c r="B142" s="33"/>
      <c r="D142" s="146" t="s">
        <v>191</v>
      </c>
      <c r="F142" s="147" t="s">
        <v>333</v>
      </c>
      <c r="I142" s="148"/>
      <c r="L142" s="33"/>
      <c r="M142" s="149"/>
      <c r="T142" s="54"/>
      <c r="AT142" s="18" t="s">
        <v>191</v>
      </c>
      <c r="AU142" s="18" t="s">
        <v>80</v>
      </c>
    </row>
    <row r="143" spans="2:47" s="1" customFormat="1" ht="12">
      <c r="B143" s="33"/>
      <c r="D143" s="150" t="s">
        <v>193</v>
      </c>
      <c r="F143" s="151" t="s">
        <v>334</v>
      </c>
      <c r="I143" s="148"/>
      <c r="L143" s="33"/>
      <c r="M143" s="149"/>
      <c r="T143" s="54"/>
      <c r="AT143" s="18" t="s">
        <v>193</v>
      </c>
      <c r="AU143" s="18" t="s">
        <v>80</v>
      </c>
    </row>
    <row r="144" spans="2:51" s="13" customFormat="1" ht="12">
      <c r="B144" s="159"/>
      <c r="D144" s="146" t="s">
        <v>197</v>
      </c>
      <c r="E144" s="160" t="s">
        <v>3</v>
      </c>
      <c r="F144" s="161" t="s">
        <v>270</v>
      </c>
      <c r="H144" s="162">
        <v>11</v>
      </c>
      <c r="I144" s="163"/>
      <c r="L144" s="159"/>
      <c r="M144" s="164"/>
      <c r="T144" s="165"/>
      <c r="AT144" s="160" t="s">
        <v>197</v>
      </c>
      <c r="AU144" s="160" t="s">
        <v>80</v>
      </c>
      <c r="AV144" s="13" t="s">
        <v>80</v>
      </c>
      <c r="AW144" s="13" t="s">
        <v>31</v>
      </c>
      <c r="AX144" s="13" t="s">
        <v>72</v>
      </c>
      <c r="AY144" s="160" t="s">
        <v>183</v>
      </c>
    </row>
    <row r="145" spans="2:51" s="13" customFormat="1" ht="12">
      <c r="B145" s="159"/>
      <c r="D145" s="146" t="s">
        <v>197</v>
      </c>
      <c r="E145" s="160" t="s">
        <v>3</v>
      </c>
      <c r="F145" s="161" t="s">
        <v>1038</v>
      </c>
      <c r="H145" s="162">
        <v>182.23</v>
      </c>
      <c r="I145" s="163"/>
      <c r="L145" s="159"/>
      <c r="M145" s="164"/>
      <c r="T145" s="165"/>
      <c r="AT145" s="160" t="s">
        <v>197</v>
      </c>
      <c r="AU145" s="160" t="s">
        <v>80</v>
      </c>
      <c r="AV145" s="13" t="s">
        <v>80</v>
      </c>
      <c r="AW145" s="13" t="s">
        <v>31</v>
      </c>
      <c r="AX145" s="13" t="s">
        <v>72</v>
      </c>
      <c r="AY145" s="160" t="s">
        <v>183</v>
      </c>
    </row>
    <row r="146" spans="2:51" s="13" customFormat="1" ht="12">
      <c r="B146" s="159"/>
      <c r="D146" s="146" t="s">
        <v>197</v>
      </c>
      <c r="E146" s="160" t="s">
        <v>3</v>
      </c>
      <c r="F146" s="161" t="s">
        <v>1039</v>
      </c>
      <c r="H146" s="162">
        <v>12.86</v>
      </c>
      <c r="I146" s="163"/>
      <c r="L146" s="159"/>
      <c r="M146" s="164"/>
      <c r="T146" s="165"/>
      <c r="AT146" s="160" t="s">
        <v>197</v>
      </c>
      <c r="AU146" s="160" t="s">
        <v>80</v>
      </c>
      <c r="AV146" s="13" t="s">
        <v>80</v>
      </c>
      <c r="AW146" s="13" t="s">
        <v>31</v>
      </c>
      <c r="AX146" s="13" t="s">
        <v>72</v>
      </c>
      <c r="AY146" s="160" t="s">
        <v>183</v>
      </c>
    </row>
    <row r="147" spans="2:51" s="14" customFormat="1" ht="12">
      <c r="B147" s="166"/>
      <c r="D147" s="146" t="s">
        <v>197</v>
      </c>
      <c r="E147" s="167" t="s">
        <v>3</v>
      </c>
      <c r="F147" s="168" t="s">
        <v>226</v>
      </c>
      <c r="H147" s="169">
        <v>206.08999999999997</v>
      </c>
      <c r="I147" s="170"/>
      <c r="L147" s="166"/>
      <c r="M147" s="171"/>
      <c r="T147" s="172"/>
      <c r="AT147" s="167" t="s">
        <v>197</v>
      </c>
      <c r="AU147" s="167" t="s">
        <v>80</v>
      </c>
      <c r="AV147" s="14" t="s">
        <v>127</v>
      </c>
      <c r="AW147" s="14" t="s">
        <v>31</v>
      </c>
      <c r="AX147" s="14" t="s">
        <v>76</v>
      </c>
      <c r="AY147" s="167" t="s">
        <v>183</v>
      </c>
    </row>
    <row r="148" spans="2:63" s="11" customFormat="1" ht="22.9" customHeight="1">
      <c r="B148" s="120"/>
      <c r="D148" s="121" t="s">
        <v>71</v>
      </c>
      <c r="E148" s="130" t="s">
        <v>138</v>
      </c>
      <c r="F148" s="130" t="s">
        <v>351</v>
      </c>
      <c r="I148" s="123"/>
      <c r="J148" s="131">
        <f>BK148</f>
        <v>0</v>
      </c>
      <c r="L148" s="120"/>
      <c r="M148" s="125"/>
      <c r="P148" s="126">
        <f>SUM(P149:P185)</f>
        <v>0</v>
      </c>
      <c r="R148" s="126">
        <f>SUM(R149:R185)</f>
        <v>136.0143881</v>
      </c>
      <c r="T148" s="127">
        <f>SUM(T149:T185)</f>
        <v>0</v>
      </c>
      <c r="AR148" s="121" t="s">
        <v>76</v>
      </c>
      <c r="AT148" s="128" t="s">
        <v>71</v>
      </c>
      <c r="AU148" s="128" t="s">
        <v>76</v>
      </c>
      <c r="AY148" s="121" t="s">
        <v>183</v>
      </c>
      <c r="BK148" s="129">
        <f>SUM(BK149:BK185)</f>
        <v>0</v>
      </c>
    </row>
    <row r="149" spans="2:65" s="1" customFormat="1" ht="16.5" customHeight="1">
      <c r="B149" s="132"/>
      <c r="C149" s="133" t="s">
        <v>285</v>
      </c>
      <c r="D149" s="133" t="s">
        <v>185</v>
      </c>
      <c r="E149" s="134" t="s">
        <v>360</v>
      </c>
      <c r="F149" s="135" t="s">
        <v>361</v>
      </c>
      <c r="G149" s="136" t="s">
        <v>188</v>
      </c>
      <c r="H149" s="137">
        <v>182.23</v>
      </c>
      <c r="I149" s="138"/>
      <c r="J149" s="139">
        <f>ROUND(I149*H149,2)</f>
        <v>0</v>
      </c>
      <c r="K149" s="135" t="s">
        <v>189</v>
      </c>
      <c r="L149" s="33"/>
      <c r="M149" s="140" t="s">
        <v>3</v>
      </c>
      <c r="N149" s="141" t="s">
        <v>43</v>
      </c>
      <c r="P149" s="142">
        <f>O149*H149</f>
        <v>0</v>
      </c>
      <c r="Q149" s="142">
        <v>0.345</v>
      </c>
      <c r="R149" s="142">
        <f>Q149*H149</f>
        <v>62.86934999999999</v>
      </c>
      <c r="S149" s="142">
        <v>0</v>
      </c>
      <c r="T149" s="143">
        <f>S149*H149</f>
        <v>0</v>
      </c>
      <c r="AR149" s="144" t="s">
        <v>127</v>
      </c>
      <c r="AT149" s="144" t="s">
        <v>185</v>
      </c>
      <c r="AU149" s="144" t="s">
        <v>80</v>
      </c>
      <c r="AY149" s="18" t="s">
        <v>183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76</v>
      </c>
      <c r="BK149" s="145">
        <f>ROUND(I149*H149,2)</f>
        <v>0</v>
      </c>
      <c r="BL149" s="18" t="s">
        <v>127</v>
      </c>
      <c r="BM149" s="144" t="s">
        <v>362</v>
      </c>
    </row>
    <row r="150" spans="2:47" s="1" customFormat="1" ht="12">
      <c r="B150" s="33"/>
      <c r="D150" s="146" t="s">
        <v>191</v>
      </c>
      <c r="F150" s="147" t="s">
        <v>363</v>
      </c>
      <c r="I150" s="148"/>
      <c r="L150" s="33"/>
      <c r="M150" s="149"/>
      <c r="T150" s="54"/>
      <c r="AT150" s="18" t="s">
        <v>191</v>
      </c>
      <c r="AU150" s="18" t="s">
        <v>80</v>
      </c>
    </row>
    <row r="151" spans="2:47" s="1" customFormat="1" ht="12">
      <c r="B151" s="33"/>
      <c r="D151" s="150" t="s">
        <v>193</v>
      </c>
      <c r="F151" s="151" t="s">
        <v>364</v>
      </c>
      <c r="I151" s="148"/>
      <c r="L151" s="33"/>
      <c r="M151" s="149"/>
      <c r="T151" s="54"/>
      <c r="AT151" s="18" t="s">
        <v>193</v>
      </c>
      <c r="AU151" s="18" t="s">
        <v>80</v>
      </c>
    </row>
    <row r="152" spans="2:65" s="1" customFormat="1" ht="16.5" customHeight="1">
      <c r="B152" s="132"/>
      <c r="C152" s="133" t="s">
        <v>292</v>
      </c>
      <c r="D152" s="133" t="s">
        <v>185</v>
      </c>
      <c r="E152" s="134" t="s">
        <v>366</v>
      </c>
      <c r="F152" s="135" t="s">
        <v>367</v>
      </c>
      <c r="G152" s="136" t="s">
        <v>188</v>
      </c>
      <c r="H152" s="137">
        <v>23.86</v>
      </c>
      <c r="I152" s="138"/>
      <c r="J152" s="139">
        <f>ROUND(I152*H152,2)</f>
        <v>0</v>
      </c>
      <c r="K152" s="135" t="s">
        <v>189</v>
      </c>
      <c r="L152" s="33"/>
      <c r="M152" s="140" t="s">
        <v>3</v>
      </c>
      <c r="N152" s="141" t="s">
        <v>43</v>
      </c>
      <c r="P152" s="142">
        <f>O152*H152</f>
        <v>0</v>
      </c>
      <c r="Q152" s="142">
        <v>0.575</v>
      </c>
      <c r="R152" s="142">
        <f>Q152*H152</f>
        <v>13.719499999999998</v>
      </c>
      <c r="S152" s="142">
        <v>0</v>
      </c>
      <c r="T152" s="143">
        <f>S152*H152</f>
        <v>0</v>
      </c>
      <c r="AR152" s="144" t="s">
        <v>127</v>
      </c>
      <c r="AT152" s="144" t="s">
        <v>185</v>
      </c>
      <c r="AU152" s="144" t="s">
        <v>80</v>
      </c>
      <c r="AY152" s="18" t="s">
        <v>183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8" t="s">
        <v>76</v>
      </c>
      <c r="BK152" s="145">
        <f>ROUND(I152*H152,2)</f>
        <v>0</v>
      </c>
      <c r="BL152" s="18" t="s">
        <v>127</v>
      </c>
      <c r="BM152" s="144" t="s">
        <v>368</v>
      </c>
    </row>
    <row r="153" spans="2:47" s="1" customFormat="1" ht="12">
      <c r="B153" s="33"/>
      <c r="D153" s="146" t="s">
        <v>191</v>
      </c>
      <c r="F153" s="147" t="s">
        <v>369</v>
      </c>
      <c r="I153" s="148"/>
      <c r="L153" s="33"/>
      <c r="M153" s="149"/>
      <c r="T153" s="54"/>
      <c r="AT153" s="18" t="s">
        <v>191</v>
      </c>
      <c r="AU153" s="18" t="s">
        <v>80</v>
      </c>
    </row>
    <row r="154" spans="2:47" s="1" customFormat="1" ht="12">
      <c r="B154" s="33"/>
      <c r="D154" s="150" t="s">
        <v>193</v>
      </c>
      <c r="F154" s="151" t="s">
        <v>370</v>
      </c>
      <c r="I154" s="148"/>
      <c r="L154" s="33"/>
      <c r="M154" s="149"/>
      <c r="T154" s="54"/>
      <c r="AT154" s="18" t="s">
        <v>193</v>
      </c>
      <c r="AU154" s="18" t="s">
        <v>80</v>
      </c>
    </row>
    <row r="155" spans="2:51" s="13" customFormat="1" ht="12">
      <c r="B155" s="159"/>
      <c r="D155" s="146" t="s">
        <v>197</v>
      </c>
      <c r="E155" s="160" t="s">
        <v>3</v>
      </c>
      <c r="F155" s="161" t="s">
        <v>1039</v>
      </c>
      <c r="H155" s="162">
        <v>12.86</v>
      </c>
      <c r="I155" s="163"/>
      <c r="L155" s="159"/>
      <c r="M155" s="164"/>
      <c r="T155" s="165"/>
      <c r="AT155" s="160" t="s">
        <v>197</v>
      </c>
      <c r="AU155" s="160" t="s">
        <v>80</v>
      </c>
      <c r="AV155" s="13" t="s">
        <v>80</v>
      </c>
      <c r="AW155" s="13" t="s">
        <v>31</v>
      </c>
      <c r="AX155" s="13" t="s">
        <v>72</v>
      </c>
      <c r="AY155" s="160" t="s">
        <v>183</v>
      </c>
    </row>
    <row r="156" spans="2:51" s="12" customFormat="1" ht="12">
      <c r="B156" s="153"/>
      <c r="D156" s="146" t="s">
        <v>197</v>
      </c>
      <c r="E156" s="154" t="s">
        <v>3</v>
      </c>
      <c r="F156" s="155" t="s">
        <v>377</v>
      </c>
      <c r="H156" s="154" t="s">
        <v>3</v>
      </c>
      <c r="I156" s="156"/>
      <c r="L156" s="153"/>
      <c r="M156" s="157"/>
      <c r="T156" s="158"/>
      <c r="AT156" s="154" t="s">
        <v>197</v>
      </c>
      <c r="AU156" s="154" t="s">
        <v>80</v>
      </c>
      <c r="AV156" s="12" t="s">
        <v>76</v>
      </c>
      <c r="AW156" s="12" t="s">
        <v>31</v>
      </c>
      <c r="AX156" s="12" t="s">
        <v>72</v>
      </c>
      <c r="AY156" s="154" t="s">
        <v>183</v>
      </c>
    </row>
    <row r="157" spans="2:51" s="13" customFormat="1" ht="12">
      <c r="B157" s="159"/>
      <c r="D157" s="146" t="s">
        <v>197</v>
      </c>
      <c r="E157" s="160" t="s">
        <v>3</v>
      </c>
      <c r="F157" s="161" t="s">
        <v>270</v>
      </c>
      <c r="H157" s="162">
        <v>11</v>
      </c>
      <c r="I157" s="163"/>
      <c r="L157" s="159"/>
      <c r="M157" s="164"/>
      <c r="T157" s="165"/>
      <c r="AT157" s="160" t="s">
        <v>197</v>
      </c>
      <c r="AU157" s="160" t="s">
        <v>80</v>
      </c>
      <c r="AV157" s="13" t="s">
        <v>80</v>
      </c>
      <c r="AW157" s="13" t="s">
        <v>31</v>
      </c>
      <c r="AX157" s="13" t="s">
        <v>72</v>
      </c>
      <c r="AY157" s="160" t="s">
        <v>183</v>
      </c>
    </row>
    <row r="158" spans="2:51" s="14" customFormat="1" ht="12">
      <c r="B158" s="166"/>
      <c r="D158" s="146" t="s">
        <v>197</v>
      </c>
      <c r="E158" s="167" t="s">
        <v>3</v>
      </c>
      <c r="F158" s="168" t="s">
        <v>226</v>
      </c>
      <c r="H158" s="169">
        <v>23.86</v>
      </c>
      <c r="I158" s="170"/>
      <c r="L158" s="166"/>
      <c r="M158" s="171"/>
      <c r="T158" s="172"/>
      <c r="AT158" s="167" t="s">
        <v>197</v>
      </c>
      <c r="AU158" s="167" t="s">
        <v>80</v>
      </c>
      <c r="AV158" s="14" t="s">
        <v>127</v>
      </c>
      <c r="AW158" s="14" t="s">
        <v>31</v>
      </c>
      <c r="AX158" s="14" t="s">
        <v>76</v>
      </c>
      <c r="AY158" s="167" t="s">
        <v>183</v>
      </c>
    </row>
    <row r="159" spans="2:65" s="1" customFormat="1" ht="16.5" customHeight="1">
      <c r="B159" s="132"/>
      <c r="C159" s="133" t="s">
        <v>9</v>
      </c>
      <c r="D159" s="133" t="s">
        <v>185</v>
      </c>
      <c r="E159" s="134" t="s">
        <v>379</v>
      </c>
      <c r="F159" s="135" t="s">
        <v>380</v>
      </c>
      <c r="G159" s="136" t="s">
        <v>188</v>
      </c>
      <c r="H159" s="137">
        <v>5.83</v>
      </c>
      <c r="I159" s="138"/>
      <c r="J159" s="139">
        <f>ROUND(I159*H159,2)</f>
        <v>0</v>
      </c>
      <c r="K159" s="135" t="s">
        <v>189</v>
      </c>
      <c r="L159" s="33"/>
      <c r="M159" s="140" t="s">
        <v>3</v>
      </c>
      <c r="N159" s="141" t="s">
        <v>43</v>
      </c>
      <c r="P159" s="142">
        <f>O159*H159</f>
        <v>0</v>
      </c>
      <c r="Q159" s="142">
        <v>0.1837</v>
      </c>
      <c r="R159" s="142">
        <f>Q159*H159</f>
        <v>1.0709710000000001</v>
      </c>
      <c r="S159" s="142">
        <v>0</v>
      </c>
      <c r="T159" s="143">
        <f>S159*H159</f>
        <v>0</v>
      </c>
      <c r="AR159" s="144" t="s">
        <v>127</v>
      </c>
      <c r="AT159" s="144" t="s">
        <v>185</v>
      </c>
      <c r="AU159" s="144" t="s">
        <v>80</v>
      </c>
      <c r="AY159" s="18" t="s">
        <v>183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8" t="s">
        <v>76</v>
      </c>
      <c r="BK159" s="145">
        <f>ROUND(I159*H159,2)</f>
        <v>0</v>
      </c>
      <c r="BL159" s="18" t="s">
        <v>127</v>
      </c>
      <c r="BM159" s="144" t="s">
        <v>381</v>
      </c>
    </row>
    <row r="160" spans="2:47" s="1" customFormat="1" ht="19.5">
      <c r="B160" s="33"/>
      <c r="D160" s="146" t="s">
        <v>191</v>
      </c>
      <c r="F160" s="147" t="s">
        <v>382</v>
      </c>
      <c r="I160" s="148"/>
      <c r="L160" s="33"/>
      <c r="M160" s="149"/>
      <c r="T160" s="54"/>
      <c r="AT160" s="18" t="s">
        <v>191</v>
      </c>
      <c r="AU160" s="18" t="s">
        <v>80</v>
      </c>
    </row>
    <row r="161" spans="2:47" s="1" customFormat="1" ht="12">
      <c r="B161" s="33"/>
      <c r="D161" s="150" t="s">
        <v>193</v>
      </c>
      <c r="F161" s="151" t="s">
        <v>383</v>
      </c>
      <c r="I161" s="148"/>
      <c r="L161" s="33"/>
      <c r="M161" s="149"/>
      <c r="T161" s="54"/>
      <c r="AT161" s="18" t="s">
        <v>193</v>
      </c>
      <c r="AU161" s="18" t="s">
        <v>80</v>
      </c>
    </row>
    <row r="162" spans="2:65" s="1" customFormat="1" ht="16.5" customHeight="1">
      <c r="B162" s="132"/>
      <c r="C162" s="173" t="s">
        <v>305</v>
      </c>
      <c r="D162" s="173" t="s">
        <v>312</v>
      </c>
      <c r="E162" s="174" t="s">
        <v>385</v>
      </c>
      <c r="F162" s="175" t="s">
        <v>386</v>
      </c>
      <c r="G162" s="176" t="s">
        <v>188</v>
      </c>
      <c r="H162" s="177">
        <v>6.413</v>
      </c>
      <c r="I162" s="178"/>
      <c r="J162" s="179">
        <f>ROUND(I162*H162,2)</f>
        <v>0</v>
      </c>
      <c r="K162" s="175" t="s">
        <v>3</v>
      </c>
      <c r="L162" s="180"/>
      <c r="M162" s="181" t="s">
        <v>3</v>
      </c>
      <c r="N162" s="182" t="s">
        <v>43</v>
      </c>
      <c r="P162" s="142">
        <f>O162*H162</f>
        <v>0</v>
      </c>
      <c r="Q162" s="142">
        <v>0.25</v>
      </c>
      <c r="R162" s="142">
        <f>Q162*H162</f>
        <v>1.60325</v>
      </c>
      <c r="S162" s="142">
        <v>0</v>
      </c>
      <c r="T162" s="143">
        <f>S162*H162</f>
        <v>0</v>
      </c>
      <c r="AR162" s="144" t="s">
        <v>245</v>
      </c>
      <c r="AT162" s="144" t="s">
        <v>312</v>
      </c>
      <c r="AU162" s="144" t="s">
        <v>80</v>
      </c>
      <c r="AY162" s="18" t="s">
        <v>183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8" t="s">
        <v>76</v>
      </c>
      <c r="BK162" s="145">
        <f>ROUND(I162*H162,2)</f>
        <v>0</v>
      </c>
      <c r="BL162" s="18" t="s">
        <v>127</v>
      </c>
      <c r="BM162" s="144" t="s">
        <v>387</v>
      </c>
    </row>
    <row r="163" spans="2:47" s="1" customFormat="1" ht="12">
      <c r="B163" s="33"/>
      <c r="D163" s="146" t="s">
        <v>191</v>
      </c>
      <c r="F163" s="147" t="s">
        <v>386</v>
      </c>
      <c r="I163" s="148"/>
      <c r="L163" s="33"/>
      <c r="M163" s="149"/>
      <c r="T163" s="54"/>
      <c r="AT163" s="18" t="s">
        <v>191</v>
      </c>
      <c r="AU163" s="18" t="s">
        <v>80</v>
      </c>
    </row>
    <row r="164" spans="2:51" s="13" customFormat="1" ht="12">
      <c r="B164" s="159"/>
      <c r="D164" s="146" t="s">
        <v>197</v>
      </c>
      <c r="F164" s="161" t="s">
        <v>1040</v>
      </c>
      <c r="H164" s="162">
        <v>6.413</v>
      </c>
      <c r="I164" s="163"/>
      <c r="L164" s="159"/>
      <c r="M164" s="164"/>
      <c r="T164" s="165"/>
      <c r="AT164" s="160" t="s">
        <v>197</v>
      </c>
      <c r="AU164" s="160" t="s">
        <v>80</v>
      </c>
      <c r="AV164" s="13" t="s">
        <v>80</v>
      </c>
      <c r="AW164" s="13" t="s">
        <v>4</v>
      </c>
      <c r="AX164" s="13" t="s">
        <v>76</v>
      </c>
      <c r="AY164" s="160" t="s">
        <v>183</v>
      </c>
    </row>
    <row r="165" spans="2:65" s="1" customFormat="1" ht="16.5" customHeight="1">
      <c r="B165" s="132"/>
      <c r="C165" s="133" t="s">
        <v>311</v>
      </c>
      <c r="D165" s="133" t="s">
        <v>185</v>
      </c>
      <c r="E165" s="134" t="s">
        <v>390</v>
      </c>
      <c r="F165" s="135" t="s">
        <v>391</v>
      </c>
      <c r="G165" s="136" t="s">
        <v>188</v>
      </c>
      <c r="H165" s="137">
        <v>176.67</v>
      </c>
      <c r="I165" s="138"/>
      <c r="J165" s="139">
        <f>ROUND(I165*H165,2)</f>
        <v>0</v>
      </c>
      <c r="K165" s="135" t="s">
        <v>189</v>
      </c>
      <c r="L165" s="33"/>
      <c r="M165" s="140" t="s">
        <v>3</v>
      </c>
      <c r="N165" s="141" t="s">
        <v>43</v>
      </c>
      <c r="P165" s="142">
        <f>O165*H165</f>
        <v>0</v>
      </c>
      <c r="Q165" s="142">
        <v>0.16703</v>
      </c>
      <c r="R165" s="142">
        <f>Q165*H165</f>
        <v>29.5091901</v>
      </c>
      <c r="S165" s="142">
        <v>0</v>
      </c>
      <c r="T165" s="143">
        <f>S165*H165</f>
        <v>0</v>
      </c>
      <c r="AR165" s="144" t="s">
        <v>127</v>
      </c>
      <c r="AT165" s="144" t="s">
        <v>185</v>
      </c>
      <c r="AU165" s="144" t="s">
        <v>80</v>
      </c>
      <c r="AY165" s="18" t="s">
        <v>183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8" t="s">
        <v>76</v>
      </c>
      <c r="BK165" s="145">
        <f>ROUND(I165*H165,2)</f>
        <v>0</v>
      </c>
      <c r="BL165" s="18" t="s">
        <v>127</v>
      </c>
      <c r="BM165" s="144" t="s">
        <v>392</v>
      </c>
    </row>
    <row r="166" spans="2:47" s="1" customFormat="1" ht="19.5">
      <c r="B166" s="33"/>
      <c r="D166" s="146" t="s">
        <v>191</v>
      </c>
      <c r="F166" s="147" t="s">
        <v>393</v>
      </c>
      <c r="I166" s="148"/>
      <c r="L166" s="33"/>
      <c r="M166" s="149"/>
      <c r="T166" s="54"/>
      <c r="AT166" s="18" t="s">
        <v>191</v>
      </c>
      <c r="AU166" s="18" t="s">
        <v>80</v>
      </c>
    </row>
    <row r="167" spans="2:47" s="1" customFormat="1" ht="12">
      <c r="B167" s="33"/>
      <c r="D167" s="150" t="s">
        <v>193</v>
      </c>
      <c r="F167" s="151" t="s">
        <v>394</v>
      </c>
      <c r="I167" s="148"/>
      <c r="L167" s="33"/>
      <c r="M167" s="149"/>
      <c r="T167" s="54"/>
      <c r="AT167" s="18" t="s">
        <v>193</v>
      </c>
      <c r="AU167" s="18" t="s">
        <v>80</v>
      </c>
    </row>
    <row r="168" spans="2:65" s="1" customFormat="1" ht="16.5" customHeight="1">
      <c r="B168" s="132"/>
      <c r="C168" s="173" t="s">
        <v>317</v>
      </c>
      <c r="D168" s="173" t="s">
        <v>312</v>
      </c>
      <c r="E168" s="174" t="s">
        <v>398</v>
      </c>
      <c r="F168" s="175" t="s">
        <v>399</v>
      </c>
      <c r="G168" s="176" t="s">
        <v>188</v>
      </c>
      <c r="H168" s="177">
        <v>194.337</v>
      </c>
      <c r="I168" s="178"/>
      <c r="J168" s="179">
        <f>ROUND(I168*H168,2)</f>
        <v>0</v>
      </c>
      <c r="K168" s="175" t="s">
        <v>189</v>
      </c>
      <c r="L168" s="180"/>
      <c r="M168" s="181" t="s">
        <v>3</v>
      </c>
      <c r="N168" s="182" t="s">
        <v>43</v>
      </c>
      <c r="P168" s="142">
        <f>O168*H168</f>
        <v>0</v>
      </c>
      <c r="Q168" s="142">
        <v>0.118</v>
      </c>
      <c r="R168" s="142">
        <f>Q168*H168</f>
        <v>22.931765999999996</v>
      </c>
      <c r="S168" s="142">
        <v>0</v>
      </c>
      <c r="T168" s="143">
        <f>S168*H168</f>
        <v>0</v>
      </c>
      <c r="AR168" s="144" t="s">
        <v>245</v>
      </c>
      <c r="AT168" s="144" t="s">
        <v>312</v>
      </c>
      <c r="AU168" s="144" t="s">
        <v>80</v>
      </c>
      <c r="AY168" s="18" t="s">
        <v>183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8" t="s">
        <v>76</v>
      </c>
      <c r="BK168" s="145">
        <f>ROUND(I168*H168,2)</f>
        <v>0</v>
      </c>
      <c r="BL168" s="18" t="s">
        <v>127</v>
      </c>
      <c r="BM168" s="144" t="s">
        <v>400</v>
      </c>
    </row>
    <row r="169" spans="2:47" s="1" customFormat="1" ht="12">
      <c r="B169" s="33"/>
      <c r="D169" s="146" t="s">
        <v>191</v>
      </c>
      <c r="F169" s="147" t="s">
        <v>399</v>
      </c>
      <c r="I169" s="148"/>
      <c r="L169" s="33"/>
      <c r="M169" s="149"/>
      <c r="T169" s="54"/>
      <c r="AT169" s="18" t="s">
        <v>191</v>
      </c>
      <c r="AU169" s="18" t="s">
        <v>80</v>
      </c>
    </row>
    <row r="170" spans="2:51" s="13" customFormat="1" ht="12">
      <c r="B170" s="159"/>
      <c r="D170" s="146" t="s">
        <v>197</v>
      </c>
      <c r="F170" s="161" t="s">
        <v>1041</v>
      </c>
      <c r="H170" s="162">
        <v>194.337</v>
      </c>
      <c r="I170" s="163"/>
      <c r="L170" s="159"/>
      <c r="M170" s="164"/>
      <c r="T170" s="165"/>
      <c r="AT170" s="160" t="s">
        <v>197</v>
      </c>
      <c r="AU170" s="160" t="s">
        <v>80</v>
      </c>
      <c r="AV170" s="13" t="s">
        <v>80</v>
      </c>
      <c r="AW170" s="13" t="s">
        <v>4</v>
      </c>
      <c r="AX170" s="13" t="s">
        <v>76</v>
      </c>
      <c r="AY170" s="160" t="s">
        <v>183</v>
      </c>
    </row>
    <row r="171" spans="2:65" s="1" customFormat="1" ht="21.75" customHeight="1">
      <c r="B171" s="132"/>
      <c r="C171" s="133" t="s">
        <v>323</v>
      </c>
      <c r="D171" s="133" t="s">
        <v>185</v>
      </c>
      <c r="E171" s="134" t="s">
        <v>403</v>
      </c>
      <c r="F171" s="135" t="s">
        <v>404</v>
      </c>
      <c r="G171" s="136" t="s">
        <v>188</v>
      </c>
      <c r="H171" s="137">
        <v>13.75</v>
      </c>
      <c r="I171" s="138"/>
      <c r="J171" s="139">
        <f>ROUND(I171*H171,2)</f>
        <v>0</v>
      </c>
      <c r="K171" s="135" t="s">
        <v>189</v>
      </c>
      <c r="L171" s="33"/>
      <c r="M171" s="140" t="s">
        <v>3</v>
      </c>
      <c r="N171" s="141" t="s">
        <v>43</v>
      </c>
      <c r="P171" s="142">
        <f>O171*H171</f>
        <v>0</v>
      </c>
      <c r="Q171" s="142">
        <v>0.101</v>
      </c>
      <c r="R171" s="142">
        <f>Q171*H171</f>
        <v>1.3887500000000002</v>
      </c>
      <c r="S171" s="142">
        <v>0</v>
      </c>
      <c r="T171" s="143">
        <f>S171*H171</f>
        <v>0</v>
      </c>
      <c r="AR171" s="144" t="s">
        <v>127</v>
      </c>
      <c r="AT171" s="144" t="s">
        <v>185</v>
      </c>
      <c r="AU171" s="144" t="s">
        <v>80</v>
      </c>
      <c r="AY171" s="18" t="s">
        <v>183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8" t="s">
        <v>76</v>
      </c>
      <c r="BK171" s="145">
        <f>ROUND(I171*H171,2)</f>
        <v>0</v>
      </c>
      <c r="BL171" s="18" t="s">
        <v>127</v>
      </c>
      <c r="BM171" s="144" t="s">
        <v>405</v>
      </c>
    </row>
    <row r="172" spans="2:47" s="1" customFormat="1" ht="19.5">
      <c r="B172" s="33"/>
      <c r="D172" s="146" t="s">
        <v>191</v>
      </c>
      <c r="F172" s="147" t="s">
        <v>406</v>
      </c>
      <c r="I172" s="148"/>
      <c r="L172" s="33"/>
      <c r="M172" s="149"/>
      <c r="T172" s="54"/>
      <c r="AT172" s="18" t="s">
        <v>191</v>
      </c>
      <c r="AU172" s="18" t="s">
        <v>80</v>
      </c>
    </row>
    <row r="173" spans="2:47" s="1" customFormat="1" ht="12">
      <c r="B173" s="33"/>
      <c r="D173" s="150" t="s">
        <v>193</v>
      </c>
      <c r="F173" s="151" t="s">
        <v>407</v>
      </c>
      <c r="I173" s="148"/>
      <c r="L173" s="33"/>
      <c r="M173" s="149"/>
      <c r="T173" s="54"/>
      <c r="AT173" s="18" t="s">
        <v>193</v>
      </c>
      <c r="AU173" s="18" t="s">
        <v>80</v>
      </c>
    </row>
    <row r="174" spans="2:65" s="1" customFormat="1" ht="24.2" customHeight="1">
      <c r="B174" s="132"/>
      <c r="C174" s="173" t="s">
        <v>329</v>
      </c>
      <c r="D174" s="173" t="s">
        <v>312</v>
      </c>
      <c r="E174" s="174" t="s">
        <v>409</v>
      </c>
      <c r="F174" s="175" t="s">
        <v>410</v>
      </c>
      <c r="G174" s="176" t="s">
        <v>188</v>
      </c>
      <c r="H174" s="177">
        <v>3.905</v>
      </c>
      <c r="I174" s="178"/>
      <c r="J174" s="179">
        <f>ROUND(I174*H174,2)</f>
        <v>0</v>
      </c>
      <c r="K174" s="175" t="s">
        <v>3</v>
      </c>
      <c r="L174" s="180"/>
      <c r="M174" s="181" t="s">
        <v>3</v>
      </c>
      <c r="N174" s="182" t="s">
        <v>43</v>
      </c>
      <c r="P174" s="142">
        <f>O174*H174</f>
        <v>0</v>
      </c>
      <c r="Q174" s="142">
        <v>0.161</v>
      </c>
      <c r="R174" s="142">
        <f>Q174*H174</f>
        <v>0.628705</v>
      </c>
      <c r="S174" s="142">
        <v>0</v>
      </c>
      <c r="T174" s="143">
        <f>S174*H174</f>
        <v>0</v>
      </c>
      <c r="AR174" s="144" t="s">
        <v>245</v>
      </c>
      <c r="AT174" s="144" t="s">
        <v>312</v>
      </c>
      <c r="AU174" s="144" t="s">
        <v>80</v>
      </c>
      <c r="AY174" s="18" t="s">
        <v>183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76</v>
      </c>
      <c r="BK174" s="145">
        <f>ROUND(I174*H174,2)</f>
        <v>0</v>
      </c>
      <c r="BL174" s="18" t="s">
        <v>127</v>
      </c>
      <c r="BM174" s="144" t="s">
        <v>411</v>
      </c>
    </row>
    <row r="175" spans="2:47" s="1" customFormat="1" ht="12">
      <c r="B175" s="33"/>
      <c r="D175" s="146" t="s">
        <v>191</v>
      </c>
      <c r="F175" s="147" t="s">
        <v>410</v>
      </c>
      <c r="I175" s="148"/>
      <c r="L175" s="33"/>
      <c r="M175" s="149"/>
      <c r="T175" s="54"/>
      <c r="AT175" s="18" t="s">
        <v>191</v>
      </c>
      <c r="AU175" s="18" t="s">
        <v>80</v>
      </c>
    </row>
    <row r="176" spans="2:51" s="13" customFormat="1" ht="12">
      <c r="B176" s="159"/>
      <c r="D176" s="146" t="s">
        <v>197</v>
      </c>
      <c r="F176" s="161" t="s">
        <v>1042</v>
      </c>
      <c r="H176" s="162">
        <v>3.905</v>
      </c>
      <c r="I176" s="163"/>
      <c r="L176" s="159"/>
      <c r="M176" s="164"/>
      <c r="T176" s="165"/>
      <c r="AT176" s="160" t="s">
        <v>197</v>
      </c>
      <c r="AU176" s="160" t="s">
        <v>80</v>
      </c>
      <c r="AV176" s="13" t="s">
        <v>80</v>
      </c>
      <c r="AW176" s="13" t="s">
        <v>4</v>
      </c>
      <c r="AX176" s="13" t="s">
        <v>76</v>
      </c>
      <c r="AY176" s="160" t="s">
        <v>183</v>
      </c>
    </row>
    <row r="177" spans="2:65" s="1" customFormat="1" ht="16.5" customHeight="1">
      <c r="B177" s="132"/>
      <c r="C177" s="173" t="s">
        <v>8</v>
      </c>
      <c r="D177" s="173" t="s">
        <v>312</v>
      </c>
      <c r="E177" s="174" t="s">
        <v>414</v>
      </c>
      <c r="F177" s="175" t="s">
        <v>415</v>
      </c>
      <c r="G177" s="176" t="s">
        <v>188</v>
      </c>
      <c r="H177" s="177">
        <v>2.211</v>
      </c>
      <c r="I177" s="178"/>
      <c r="J177" s="179">
        <f>ROUND(I177*H177,2)</f>
        <v>0</v>
      </c>
      <c r="K177" s="175" t="s">
        <v>3</v>
      </c>
      <c r="L177" s="180"/>
      <c r="M177" s="181" t="s">
        <v>3</v>
      </c>
      <c r="N177" s="182" t="s">
        <v>43</v>
      </c>
      <c r="P177" s="142">
        <f>O177*H177</f>
        <v>0</v>
      </c>
      <c r="Q177" s="142">
        <v>0.161</v>
      </c>
      <c r="R177" s="142">
        <f>Q177*H177</f>
        <v>0.355971</v>
      </c>
      <c r="S177" s="142">
        <v>0</v>
      </c>
      <c r="T177" s="143">
        <f>S177*H177</f>
        <v>0</v>
      </c>
      <c r="AR177" s="144" t="s">
        <v>245</v>
      </c>
      <c r="AT177" s="144" t="s">
        <v>312</v>
      </c>
      <c r="AU177" s="144" t="s">
        <v>80</v>
      </c>
      <c r="AY177" s="18" t="s">
        <v>183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8" t="s">
        <v>76</v>
      </c>
      <c r="BK177" s="145">
        <f>ROUND(I177*H177,2)</f>
        <v>0</v>
      </c>
      <c r="BL177" s="18" t="s">
        <v>127</v>
      </c>
      <c r="BM177" s="144" t="s">
        <v>416</v>
      </c>
    </row>
    <row r="178" spans="2:47" s="1" customFormat="1" ht="12">
      <c r="B178" s="33"/>
      <c r="D178" s="146" t="s">
        <v>191</v>
      </c>
      <c r="F178" s="147" t="s">
        <v>415</v>
      </c>
      <c r="I178" s="148"/>
      <c r="L178" s="33"/>
      <c r="M178" s="149"/>
      <c r="T178" s="54"/>
      <c r="AT178" s="18" t="s">
        <v>191</v>
      </c>
      <c r="AU178" s="18" t="s">
        <v>80</v>
      </c>
    </row>
    <row r="179" spans="2:51" s="13" customFormat="1" ht="12">
      <c r="B179" s="159"/>
      <c r="D179" s="146" t="s">
        <v>197</v>
      </c>
      <c r="F179" s="161" t="s">
        <v>1043</v>
      </c>
      <c r="H179" s="162">
        <v>2.211</v>
      </c>
      <c r="I179" s="163"/>
      <c r="L179" s="159"/>
      <c r="M179" s="164"/>
      <c r="T179" s="165"/>
      <c r="AT179" s="160" t="s">
        <v>197</v>
      </c>
      <c r="AU179" s="160" t="s">
        <v>80</v>
      </c>
      <c r="AV179" s="13" t="s">
        <v>80</v>
      </c>
      <c r="AW179" s="13" t="s">
        <v>4</v>
      </c>
      <c r="AX179" s="13" t="s">
        <v>76</v>
      </c>
      <c r="AY179" s="160" t="s">
        <v>183</v>
      </c>
    </row>
    <row r="180" spans="2:65" s="1" customFormat="1" ht="24.2" customHeight="1">
      <c r="B180" s="132"/>
      <c r="C180" s="173" t="s">
        <v>344</v>
      </c>
      <c r="D180" s="173" t="s">
        <v>312</v>
      </c>
      <c r="E180" s="174" t="s">
        <v>419</v>
      </c>
      <c r="F180" s="175" t="s">
        <v>420</v>
      </c>
      <c r="G180" s="176" t="s">
        <v>188</v>
      </c>
      <c r="H180" s="177">
        <v>5.654</v>
      </c>
      <c r="I180" s="178"/>
      <c r="J180" s="179">
        <f>ROUND(I180*H180,2)</f>
        <v>0</v>
      </c>
      <c r="K180" s="175" t="s">
        <v>3</v>
      </c>
      <c r="L180" s="180"/>
      <c r="M180" s="181" t="s">
        <v>3</v>
      </c>
      <c r="N180" s="182" t="s">
        <v>43</v>
      </c>
      <c r="P180" s="142">
        <f>O180*H180</f>
        <v>0</v>
      </c>
      <c r="Q180" s="142">
        <v>0.215</v>
      </c>
      <c r="R180" s="142">
        <f>Q180*H180</f>
        <v>1.2156099999999999</v>
      </c>
      <c r="S180" s="142">
        <v>0</v>
      </c>
      <c r="T180" s="143">
        <f>S180*H180</f>
        <v>0</v>
      </c>
      <c r="AR180" s="144" t="s">
        <v>245</v>
      </c>
      <c r="AT180" s="144" t="s">
        <v>312</v>
      </c>
      <c r="AU180" s="144" t="s">
        <v>80</v>
      </c>
      <c r="AY180" s="18" t="s">
        <v>183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8" t="s">
        <v>76</v>
      </c>
      <c r="BK180" s="145">
        <f>ROUND(I180*H180,2)</f>
        <v>0</v>
      </c>
      <c r="BL180" s="18" t="s">
        <v>127</v>
      </c>
      <c r="BM180" s="144" t="s">
        <v>421</v>
      </c>
    </row>
    <row r="181" spans="2:47" s="1" customFormat="1" ht="12">
      <c r="B181" s="33"/>
      <c r="D181" s="146" t="s">
        <v>191</v>
      </c>
      <c r="F181" s="147" t="s">
        <v>420</v>
      </c>
      <c r="I181" s="148"/>
      <c r="L181" s="33"/>
      <c r="M181" s="149"/>
      <c r="T181" s="54"/>
      <c r="AT181" s="18" t="s">
        <v>191</v>
      </c>
      <c r="AU181" s="18" t="s">
        <v>80</v>
      </c>
    </row>
    <row r="182" spans="2:51" s="13" customFormat="1" ht="12">
      <c r="B182" s="159"/>
      <c r="D182" s="146" t="s">
        <v>197</v>
      </c>
      <c r="F182" s="161" t="s">
        <v>1044</v>
      </c>
      <c r="H182" s="162">
        <v>5.654</v>
      </c>
      <c r="I182" s="163"/>
      <c r="L182" s="159"/>
      <c r="M182" s="164"/>
      <c r="T182" s="165"/>
      <c r="AT182" s="160" t="s">
        <v>197</v>
      </c>
      <c r="AU182" s="160" t="s">
        <v>80</v>
      </c>
      <c r="AV182" s="13" t="s">
        <v>80</v>
      </c>
      <c r="AW182" s="13" t="s">
        <v>4</v>
      </c>
      <c r="AX182" s="13" t="s">
        <v>76</v>
      </c>
      <c r="AY182" s="160" t="s">
        <v>183</v>
      </c>
    </row>
    <row r="183" spans="2:65" s="1" customFormat="1" ht="16.5" customHeight="1">
      <c r="B183" s="132"/>
      <c r="C183" s="173" t="s">
        <v>352</v>
      </c>
      <c r="D183" s="173" t="s">
        <v>312</v>
      </c>
      <c r="E183" s="174" t="s">
        <v>424</v>
      </c>
      <c r="F183" s="175" t="s">
        <v>425</v>
      </c>
      <c r="G183" s="176" t="s">
        <v>188</v>
      </c>
      <c r="H183" s="177">
        <v>3.355</v>
      </c>
      <c r="I183" s="178"/>
      <c r="J183" s="179">
        <f>ROUND(I183*H183,2)</f>
        <v>0</v>
      </c>
      <c r="K183" s="175" t="s">
        <v>3</v>
      </c>
      <c r="L183" s="180"/>
      <c r="M183" s="181" t="s">
        <v>3</v>
      </c>
      <c r="N183" s="182" t="s">
        <v>43</v>
      </c>
      <c r="P183" s="142">
        <f>O183*H183</f>
        <v>0</v>
      </c>
      <c r="Q183" s="142">
        <v>0.215</v>
      </c>
      <c r="R183" s="142">
        <f>Q183*H183</f>
        <v>0.721325</v>
      </c>
      <c r="S183" s="142">
        <v>0</v>
      </c>
      <c r="T183" s="143">
        <f>S183*H183</f>
        <v>0</v>
      </c>
      <c r="AR183" s="144" t="s">
        <v>245</v>
      </c>
      <c r="AT183" s="144" t="s">
        <v>312</v>
      </c>
      <c r="AU183" s="144" t="s">
        <v>80</v>
      </c>
      <c r="AY183" s="18" t="s">
        <v>183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8" t="s">
        <v>76</v>
      </c>
      <c r="BK183" s="145">
        <f>ROUND(I183*H183,2)</f>
        <v>0</v>
      </c>
      <c r="BL183" s="18" t="s">
        <v>127</v>
      </c>
      <c r="BM183" s="144" t="s">
        <v>426</v>
      </c>
    </row>
    <row r="184" spans="2:47" s="1" customFormat="1" ht="12">
      <c r="B184" s="33"/>
      <c r="D184" s="146" t="s">
        <v>191</v>
      </c>
      <c r="F184" s="147" t="s">
        <v>425</v>
      </c>
      <c r="I184" s="148"/>
      <c r="L184" s="33"/>
      <c r="M184" s="149"/>
      <c r="T184" s="54"/>
      <c r="AT184" s="18" t="s">
        <v>191</v>
      </c>
      <c r="AU184" s="18" t="s">
        <v>80</v>
      </c>
    </row>
    <row r="185" spans="2:51" s="13" customFormat="1" ht="12">
      <c r="B185" s="159"/>
      <c r="D185" s="146" t="s">
        <v>197</v>
      </c>
      <c r="F185" s="161" t="s">
        <v>1045</v>
      </c>
      <c r="H185" s="162">
        <v>3.355</v>
      </c>
      <c r="I185" s="163"/>
      <c r="L185" s="159"/>
      <c r="M185" s="164"/>
      <c r="T185" s="165"/>
      <c r="AT185" s="160" t="s">
        <v>197</v>
      </c>
      <c r="AU185" s="160" t="s">
        <v>80</v>
      </c>
      <c r="AV185" s="13" t="s">
        <v>80</v>
      </c>
      <c r="AW185" s="13" t="s">
        <v>4</v>
      </c>
      <c r="AX185" s="13" t="s">
        <v>76</v>
      </c>
      <c r="AY185" s="160" t="s">
        <v>183</v>
      </c>
    </row>
    <row r="186" spans="2:63" s="11" customFormat="1" ht="22.9" customHeight="1">
      <c r="B186" s="120"/>
      <c r="D186" s="121" t="s">
        <v>71</v>
      </c>
      <c r="E186" s="130" t="s">
        <v>254</v>
      </c>
      <c r="F186" s="130" t="s">
        <v>433</v>
      </c>
      <c r="I186" s="123"/>
      <c r="J186" s="131">
        <f>BK186</f>
        <v>0</v>
      </c>
      <c r="L186" s="120"/>
      <c r="M186" s="125"/>
      <c r="P186" s="126">
        <f>SUM(P187:P221)</f>
        <v>0</v>
      </c>
      <c r="R186" s="126">
        <f>SUM(R187:R221)</f>
        <v>105.2435024</v>
      </c>
      <c r="T186" s="127">
        <f>SUM(T187:T221)</f>
        <v>0</v>
      </c>
      <c r="AR186" s="121" t="s">
        <v>76</v>
      </c>
      <c r="AT186" s="128" t="s">
        <v>71</v>
      </c>
      <c r="AU186" s="128" t="s">
        <v>76</v>
      </c>
      <c r="AY186" s="121" t="s">
        <v>183</v>
      </c>
      <c r="BK186" s="129">
        <f>SUM(BK187:BK221)</f>
        <v>0</v>
      </c>
    </row>
    <row r="187" spans="2:65" s="1" customFormat="1" ht="16.5" customHeight="1">
      <c r="B187" s="132"/>
      <c r="C187" s="133" t="s">
        <v>359</v>
      </c>
      <c r="D187" s="133" t="s">
        <v>185</v>
      </c>
      <c r="E187" s="134" t="s">
        <v>435</v>
      </c>
      <c r="F187" s="135" t="s">
        <v>436</v>
      </c>
      <c r="G187" s="136" t="s">
        <v>248</v>
      </c>
      <c r="H187" s="137">
        <v>131.64</v>
      </c>
      <c r="I187" s="138"/>
      <c r="J187" s="139">
        <f>ROUND(I187*H187,2)</f>
        <v>0</v>
      </c>
      <c r="K187" s="135" t="s">
        <v>189</v>
      </c>
      <c r="L187" s="33"/>
      <c r="M187" s="140" t="s">
        <v>3</v>
      </c>
      <c r="N187" s="141" t="s">
        <v>43</v>
      </c>
      <c r="P187" s="142">
        <f>O187*H187</f>
        <v>0</v>
      </c>
      <c r="Q187" s="142">
        <v>0.16849</v>
      </c>
      <c r="R187" s="142">
        <f>Q187*H187</f>
        <v>22.1800236</v>
      </c>
      <c r="S187" s="142">
        <v>0</v>
      </c>
      <c r="T187" s="143">
        <f>S187*H187</f>
        <v>0</v>
      </c>
      <c r="AR187" s="144" t="s">
        <v>127</v>
      </c>
      <c r="AT187" s="144" t="s">
        <v>185</v>
      </c>
      <c r="AU187" s="144" t="s">
        <v>80</v>
      </c>
      <c r="AY187" s="18" t="s">
        <v>183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8" t="s">
        <v>76</v>
      </c>
      <c r="BK187" s="145">
        <f>ROUND(I187*H187,2)</f>
        <v>0</v>
      </c>
      <c r="BL187" s="18" t="s">
        <v>127</v>
      </c>
      <c r="BM187" s="144" t="s">
        <v>437</v>
      </c>
    </row>
    <row r="188" spans="2:47" s="1" customFormat="1" ht="19.5">
      <c r="B188" s="33"/>
      <c r="D188" s="146" t="s">
        <v>191</v>
      </c>
      <c r="F188" s="147" t="s">
        <v>438</v>
      </c>
      <c r="I188" s="148"/>
      <c r="L188" s="33"/>
      <c r="M188" s="149"/>
      <c r="T188" s="54"/>
      <c r="AT188" s="18" t="s">
        <v>191</v>
      </c>
      <c r="AU188" s="18" t="s">
        <v>80</v>
      </c>
    </row>
    <row r="189" spans="2:47" s="1" customFormat="1" ht="12">
      <c r="B189" s="33"/>
      <c r="D189" s="150" t="s">
        <v>193</v>
      </c>
      <c r="F189" s="151" t="s">
        <v>439</v>
      </c>
      <c r="I189" s="148"/>
      <c r="L189" s="33"/>
      <c r="M189" s="149"/>
      <c r="T189" s="54"/>
      <c r="AT189" s="18" t="s">
        <v>193</v>
      </c>
      <c r="AU189" s="18" t="s">
        <v>80</v>
      </c>
    </row>
    <row r="190" spans="2:51" s="12" customFormat="1" ht="12">
      <c r="B190" s="153"/>
      <c r="D190" s="146" t="s">
        <v>197</v>
      </c>
      <c r="E190" s="154" t="s">
        <v>3</v>
      </c>
      <c r="F190" s="155" t="s">
        <v>440</v>
      </c>
      <c r="H190" s="154" t="s">
        <v>3</v>
      </c>
      <c r="I190" s="156"/>
      <c r="L190" s="153"/>
      <c r="M190" s="157"/>
      <c r="T190" s="158"/>
      <c r="AT190" s="154" t="s">
        <v>197</v>
      </c>
      <c r="AU190" s="154" t="s">
        <v>80</v>
      </c>
      <c r="AV190" s="12" t="s">
        <v>76</v>
      </c>
      <c r="AW190" s="12" t="s">
        <v>31</v>
      </c>
      <c r="AX190" s="12" t="s">
        <v>72</v>
      </c>
      <c r="AY190" s="154" t="s">
        <v>183</v>
      </c>
    </row>
    <row r="191" spans="2:51" s="13" customFormat="1" ht="12">
      <c r="B191" s="159"/>
      <c r="D191" s="146" t="s">
        <v>197</v>
      </c>
      <c r="E191" s="160" t="s">
        <v>3</v>
      </c>
      <c r="F191" s="161" t="s">
        <v>1046</v>
      </c>
      <c r="H191" s="162">
        <v>131.64</v>
      </c>
      <c r="I191" s="163"/>
      <c r="L191" s="159"/>
      <c r="M191" s="164"/>
      <c r="T191" s="165"/>
      <c r="AT191" s="160" t="s">
        <v>197</v>
      </c>
      <c r="AU191" s="160" t="s">
        <v>80</v>
      </c>
      <c r="AV191" s="13" t="s">
        <v>80</v>
      </c>
      <c r="AW191" s="13" t="s">
        <v>31</v>
      </c>
      <c r="AX191" s="13" t="s">
        <v>76</v>
      </c>
      <c r="AY191" s="160" t="s">
        <v>183</v>
      </c>
    </row>
    <row r="192" spans="2:65" s="1" customFormat="1" ht="16.5" customHeight="1">
      <c r="B192" s="132"/>
      <c r="C192" s="173" t="s">
        <v>365</v>
      </c>
      <c r="D192" s="173" t="s">
        <v>312</v>
      </c>
      <c r="E192" s="174" t="s">
        <v>443</v>
      </c>
      <c r="F192" s="175" t="s">
        <v>444</v>
      </c>
      <c r="G192" s="176" t="s">
        <v>248</v>
      </c>
      <c r="H192" s="177">
        <v>138.222</v>
      </c>
      <c r="I192" s="178"/>
      <c r="J192" s="179">
        <f>ROUND(I192*H192,2)</f>
        <v>0</v>
      </c>
      <c r="K192" s="175" t="s">
        <v>189</v>
      </c>
      <c r="L192" s="180"/>
      <c r="M192" s="181" t="s">
        <v>3</v>
      </c>
      <c r="N192" s="182" t="s">
        <v>43</v>
      </c>
      <c r="P192" s="142">
        <f>O192*H192</f>
        <v>0</v>
      </c>
      <c r="Q192" s="142">
        <v>0.125</v>
      </c>
      <c r="R192" s="142">
        <f>Q192*H192</f>
        <v>17.27775</v>
      </c>
      <c r="S192" s="142">
        <v>0</v>
      </c>
      <c r="T192" s="143">
        <f>S192*H192</f>
        <v>0</v>
      </c>
      <c r="AR192" s="144" t="s">
        <v>245</v>
      </c>
      <c r="AT192" s="144" t="s">
        <v>312</v>
      </c>
      <c r="AU192" s="144" t="s">
        <v>80</v>
      </c>
      <c r="AY192" s="18" t="s">
        <v>183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8" t="s">
        <v>76</v>
      </c>
      <c r="BK192" s="145">
        <f>ROUND(I192*H192,2)</f>
        <v>0</v>
      </c>
      <c r="BL192" s="18" t="s">
        <v>127</v>
      </c>
      <c r="BM192" s="144" t="s">
        <v>445</v>
      </c>
    </row>
    <row r="193" spans="2:47" s="1" customFormat="1" ht="12">
      <c r="B193" s="33"/>
      <c r="D193" s="146" t="s">
        <v>191</v>
      </c>
      <c r="F193" s="147" t="s">
        <v>444</v>
      </c>
      <c r="I193" s="148"/>
      <c r="L193" s="33"/>
      <c r="M193" s="149"/>
      <c r="T193" s="54"/>
      <c r="AT193" s="18" t="s">
        <v>191</v>
      </c>
      <c r="AU193" s="18" t="s">
        <v>80</v>
      </c>
    </row>
    <row r="194" spans="2:51" s="13" customFormat="1" ht="12">
      <c r="B194" s="159"/>
      <c r="D194" s="146" t="s">
        <v>197</v>
      </c>
      <c r="F194" s="161" t="s">
        <v>1047</v>
      </c>
      <c r="H194" s="162">
        <v>138.222</v>
      </c>
      <c r="I194" s="163"/>
      <c r="L194" s="159"/>
      <c r="M194" s="164"/>
      <c r="T194" s="165"/>
      <c r="AT194" s="160" t="s">
        <v>197</v>
      </c>
      <c r="AU194" s="160" t="s">
        <v>80</v>
      </c>
      <c r="AV194" s="13" t="s">
        <v>80</v>
      </c>
      <c r="AW194" s="13" t="s">
        <v>4</v>
      </c>
      <c r="AX194" s="13" t="s">
        <v>76</v>
      </c>
      <c r="AY194" s="160" t="s">
        <v>183</v>
      </c>
    </row>
    <row r="195" spans="2:65" s="1" customFormat="1" ht="16.5" customHeight="1">
      <c r="B195" s="132"/>
      <c r="C195" s="133" t="s">
        <v>371</v>
      </c>
      <c r="D195" s="133" t="s">
        <v>185</v>
      </c>
      <c r="E195" s="134" t="s">
        <v>448</v>
      </c>
      <c r="F195" s="135" t="s">
        <v>449</v>
      </c>
      <c r="G195" s="136" t="s">
        <v>248</v>
      </c>
      <c r="H195" s="137">
        <v>123.75</v>
      </c>
      <c r="I195" s="138"/>
      <c r="J195" s="139">
        <f>ROUND(I195*H195,2)</f>
        <v>0</v>
      </c>
      <c r="K195" s="135" t="s">
        <v>189</v>
      </c>
      <c r="L195" s="33"/>
      <c r="M195" s="140" t="s">
        <v>3</v>
      </c>
      <c r="N195" s="141" t="s">
        <v>43</v>
      </c>
      <c r="P195" s="142">
        <f>O195*H195</f>
        <v>0</v>
      </c>
      <c r="Q195" s="142">
        <v>0.14067</v>
      </c>
      <c r="R195" s="142">
        <f>Q195*H195</f>
        <v>17.4079125</v>
      </c>
      <c r="S195" s="142">
        <v>0</v>
      </c>
      <c r="T195" s="143">
        <f>S195*H195</f>
        <v>0</v>
      </c>
      <c r="AR195" s="144" t="s">
        <v>127</v>
      </c>
      <c r="AT195" s="144" t="s">
        <v>185</v>
      </c>
      <c r="AU195" s="144" t="s">
        <v>80</v>
      </c>
      <c r="AY195" s="18" t="s">
        <v>183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8" t="s">
        <v>76</v>
      </c>
      <c r="BK195" s="145">
        <f>ROUND(I195*H195,2)</f>
        <v>0</v>
      </c>
      <c r="BL195" s="18" t="s">
        <v>127</v>
      </c>
      <c r="BM195" s="144" t="s">
        <v>450</v>
      </c>
    </row>
    <row r="196" spans="2:47" s="1" customFormat="1" ht="19.5">
      <c r="B196" s="33"/>
      <c r="D196" s="146" t="s">
        <v>191</v>
      </c>
      <c r="F196" s="147" t="s">
        <v>451</v>
      </c>
      <c r="I196" s="148"/>
      <c r="L196" s="33"/>
      <c r="M196" s="149"/>
      <c r="T196" s="54"/>
      <c r="AT196" s="18" t="s">
        <v>191</v>
      </c>
      <c r="AU196" s="18" t="s">
        <v>80</v>
      </c>
    </row>
    <row r="197" spans="2:47" s="1" customFormat="1" ht="12">
      <c r="B197" s="33"/>
      <c r="D197" s="150" t="s">
        <v>193</v>
      </c>
      <c r="F197" s="151" t="s">
        <v>452</v>
      </c>
      <c r="I197" s="148"/>
      <c r="L197" s="33"/>
      <c r="M197" s="149"/>
      <c r="T197" s="54"/>
      <c r="AT197" s="18" t="s">
        <v>193</v>
      </c>
      <c r="AU197" s="18" t="s">
        <v>80</v>
      </c>
    </row>
    <row r="198" spans="2:51" s="12" customFormat="1" ht="12">
      <c r="B198" s="153"/>
      <c r="D198" s="146" t="s">
        <v>197</v>
      </c>
      <c r="E198" s="154" t="s">
        <v>3</v>
      </c>
      <c r="F198" s="155" t="s">
        <v>453</v>
      </c>
      <c r="H198" s="154" t="s">
        <v>3</v>
      </c>
      <c r="I198" s="156"/>
      <c r="L198" s="153"/>
      <c r="M198" s="157"/>
      <c r="T198" s="158"/>
      <c r="AT198" s="154" t="s">
        <v>197</v>
      </c>
      <c r="AU198" s="154" t="s">
        <v>80</v>
      </c>
      <c r="AV198" s="12" t="s">
        <v>76</v>
      </c>
      <c r="AW198" s="12" t="s">
        <v>31</v>
      </c>
      <c r="AX198" s="12" t="s">
        <v>72</v>
      </c>
      <c r="AY198" s="154" t="s">
        <v>183</v>
      </c>
    </row>
    <row r="199" spans="2:51" s="13" customFormat="1" ht="12">
      <c r="B199" s="159"/>
      <c r="D199" s="146" t="s">
        <v>197</v>
      </c>
      <c r="E199" s="160" t="s">
        <v>3</v>
      </c>
      <c r="F199" s="161" t="s">
        <v>1048</v>
      </c>
      <c r="H199" s="162">
        <v>123.75</v>
      </c>
      <c r="I199" s="163"/>
      <c r="L199" s="159"/>
      <c r="M199" s="164"/>
      <c r="T199" s="165"/>
      <c r="AT199" s="160" t="s">
        <v>197</v>
      </c>
      <c r="AU199" s="160" t="s">
        <v>80</v>
      </c>
      <c r="AV199" s="13" t="s">
        <v>80</v>
      </c>
      <c r="AW199" s="13" t="s">
        <v>31</v>
      </c>
      <c r="AX199" s="13" t="s">
        <v>76</v>
      </c>
      <c r="AY199" s="160" t="s">
        <v>183</v>
      </c>
    </row>
    <row r="200" spans="2:65" s="1" customFormat="1" ht="16.5" customHeight="1">
      <c r="B200" s="132"/>
      <c r="C200" s="173" t="s">
        <v>378</v>
      </c>
      <c r="D200" s="173" t="s">
        <v>312</v>
      </c>
      <c r="E200" s="174" t="s">
        <v>456</v>
      </c>
      <c r="F200" s="175" t="s">
        <v>457</v>
      </c>
      <c r="G200" s="176" t="s">
        <v>248</v>
      </c>
      <c r="H200" s="177">
        <v>129.938</v>
      </c>
      <c r="I200" s="178"/>
      <c r="J200" s="179">
        <f>ROUND(I200*H200,2)</f>
        <v>0</v>
      </c>
      <c r="K200" s="175" t="s">
        <v>3</v>
      </c>
      <c r="L200" s="180"/>
      <c r="M200" s="181" t="s">
        <v>3</v>
      </c>
      <c r="N200" s="182" t="s">
        <v>43</v>
      </c>
      <c r="P200" s="142">
        <f>O200*H200</f>
        <v>0</v>
      </c>
      <c r="Q200" s="142">
        <v>0.082</v>
      </c>
      <c r="R200" s="142">
        <f>Q200*H200</f>
        <v>10.654916</v>
      </c>
      <c r="S200" s="142">
        <v>0</v>
      </c>
      <c r="T200" s="143">
        <f>S200*H200</f>
        <v>0</v>
      </c>
      <c r="AR200" s="144" t="s">
        <v>245</v>
      </c>
      <c r="AT200" s="144" t="s">
        <v>312</v>
      </c>
      <c r="AU200" s="144" t="s">
        <v>80</v>
      </c>
      <c r="AY200" s="18" t="s">
        <v>183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8" t="s">
        <v>76</v>
      </c>
      <c r="BK200" s="145">
        <f>ROUND(I200*H200,2)</f>
        <v>0</v>
      </c>
      <c r="BL200" s="18" t="s">
        <v>127</v>
      </c>
      <c r="BM200" s="144" t="s">
        <v>458</v>
      </c>
    </row>
    <row r="201" spans="2:47" s="1" customFormat="1" ht="12">
      <c r="B201" s="33"/>
      <c r="D201" s="146" t="s">
        <v>191</v>
      </c>
      <c r="F201" s="147" t="s">
        <v>457</v>
      </c>
      <c r="I201" s="148"/>
      <c r="L201" s="33"/>
      <c r="M201" s="149"/>
      <c r="T201" s="54"/>
      <c r="AT201" s="18" t="s">
        <v>191</v>
      </c>
      <c r="AU201" s="18" t="s">
        <v>80</v>
      </c>
    </row>
    <row r="202" spans="2:51" s="13" customFormat="1" ht="12">
      <c r="B202" s="159"/>
      <c r="D202" s="146" t="s">
        <v>197</v>
      </c>
      <c r="F202" s="161" t="s">
        <v>1049</v>
      </c>
      <c r="H202" s="162">
        <v>129.938</v>
      </c>
      <c r="I202" s="163"/>
      <c r="L202" s="159"/>
      <c r="M202" s="164"/>
      <c r="T202" s="165"/>
      <c r="AT202" s="160" t="s">
        <v>197</v>
      </c>
      <c r="AU202" s="160" t="s">
        <v>80</v>
      </c>
      <c r="AV202" s="13" t="s">
        <v>80</v>
      </c>
      <c r="AW202" s="13" t="s">
        <v>4</v>
      </c>
      <c r="AX202" s="13" t="s">
        <v>76</v>
      </c>
      <c r="AY202" s="160" t="s">
        <v>183</v>
      </c>
    </row>
    <row r="203" spans="2:65" s="1" customFormat="1" ht="16.5" customHeight="1">
      <c r="B203" s="132"/>
      <c r="C203" s="133" t="s">
        <v>384</v>
      </c>
      <c r="D203" s="133" t="s">
        <v>185</v>
      </c>
      <c r="E203" s="134" t="s">
        <v>461</v>
      </c>
      <c r="F203" s="135" t="s">
        <v>462</v>
      </c>
      <c r="G203" s="136" t="s">
        <v>273</v>
      </c>
      <c r="H203" s="137">
        <v>16.64</v>
      </c>
      <c r="I203" s="138"/>
      <c r="J203" s="139">
        <f>ROUND(I203*H203,2)</f>
        <v>0</v>
      </c>
      <c r="K203" s="135" t="s">
        <v>189</v>
      </c>
      <c r="L203" s="33"/>
      <c r="M203" s="140" t="s">
        <v>3</v>
      </c>
      <c r="N203" s="141" t="s">
        <v>43</v>
      </c>
      <c r="P203" s="142">
        <f>O203*H203</f>
        <v>0</v>
      </c>
      <c r="Q203" s="142">
        <v>2.25634</v>
      </c>
      <c r="R203" s="142">
        <f>Q203*H203</f>
        <v>37.5454976</v>
      </c>
      <c r="S203" s="142">
        <v>0</v>
      </c>
      <c r="T203" s="143">
        <f>S203*H203</f>
        <v>0</v>
      </c>
      <c r="AR203" s="144" t="s">
        <v>127</v>
      </c>
      <c r="AT203" s="144" t="s">
        <v>185</v>
      </c>
      <c r="AU203" s="144" t="s">
        <v>80</v>
      </c>
      <c r="AY203" s="18" t="s">
        <v>183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8" t="s">
        <v>76</v>
      </c>
      <c r="BK203" s="145">
        <f>ROUND(I203*H203,2)</f>
        <v>0</v>
      </c>
      <c r="BL203" s="18" t="s">
        <v>127</v>
      </c>
      <c r="BM203" s="144" t="s">
        <v>1050</v>
      </c>
    </row>
    <row r="204" spans="2:47" s="1" customFormat="1" ht="12">
      <c r="B204" s="33"/>
      <c r="D204" s="146" t="s">
        <v>191</v>
      </c>
      <c r="F204" s="147" t="s">
        <v>464</v>
      </c>
      <c r="I204" s="148"/>
      <c r="L204" s="33"/>
      <c r="M204" s="149"/>
      <c r="T204" s="54"/>
      <c r="AT204" s="18" t="s">
        <v>191</v>
      </c>
      <c r="AU204" s="18" t="s">
        <v>80</v>
      </c>
    </row>
    <row r="205" spans="2:47" s="1" customFormat="1" ht="12">
      <c r="B205" s="33"/>
      <c r="D205" s="150" t="s">
        <v>193</v>
      </c>
      <c r="F205" s="151" t="s">
        <v>465</v>
      </c>
      <c r="I205" s="148"/>
      <c r="L205" s="33"/>
      <c r="M205" s="149"/>
      <c r="T205" s="54"/>
      <c r="AT205" s="18" t="s">
        <v>193</v>
      </c>
      <c r="AU205" s="18" t="s">
        <v>80</v>
      </c>
    </row>
    <row r="206" spans="2:51" s="13" customFormat="1" ht="12">
      <c r="B206" s="159"/>
      <c r="D206" s="146" t="s">
        <v>197</v>
      </c>
      <c r="E206" s="160" t="s">
        <v>3</v>
      </c>
      <c r="F206" s="161" t="s">
        <v>1051</v>
      </c>
      <c r="H206" s="162">
        <v>9.215</v>
      </c>
      <c r="I206" s="163"/>
      <c r="L206" s="159"/>
      <c r="M206" s="164"/>
      <c r="T206" s="165"/>
      <c r="AT206" s="160" t="s">
        <v>197</v>
      </c>
      <c r="AU206" s="160" t="s">
        <v>80</v>
      </c>
      <c r="AV206" s="13" t="s">
        <v>80</v>
      </c>
      <c r="AW206" s="13" t="s">
        <v>31</v>
      </c>
      <c r="AX206" s="13" t="s">
        <v>72</v>
      </c>
      <c r="AY206" s="160" t="s">
        <v>183</v>
      </c>
    </row>
    <row r="207" spans="2:51" s="13" customFormat="1" ht="12">
      <c r="B207" s="159"/>
      <c r="D207" s="146" t="s">
        <v>197</v>
      </c>
      <c r="E207" s="160" t="s">
        <v>3</v>
      </c>
      <c r="F207" s="161" t="s">
        <v>1052</v>
      </c>
      <c r="H207" s="162">
        <v>7.425</v>
      </c>
      <c r="I207" s="163"/>
      <c r="L207" s="159"/>
      <c r="M207" s="164"/>
      <c r="T207" s="165"/>
      <c r="AT207" s="160" t="s">
        <v>197</v>
      </c>
      <c r="AU207" s="160" t="s">
        <v>80</v>
      </c>
      <c r="AV207" s="13" t="s">
        <v>80</v>
      </c>
      <c r="AW207" s="13" t="s">
        <v>31</v>
      </c>
      <c r="AX207" s="13" t="s">
        <v>72</v>
      </c>
      <c r="AY207" s="160" t="s">
        <v>183</v>
      </c>
    </row>
    <row r="208" spans="2:51" s="14" customFormat="1" ht="12">
      <c r="B208" s="166"/>
      <c r="D208" s="146" t="s">
        <v>197</v>
      </c>
      <c r="E208" s="167" t="s">
        <v>3</v>
      </c>
      <c r="F208" s="168" t="s">
        <v>226</v>
      </c>
      <c r="H208" s="169">
        <v>16.64</v>
      </c>
      <c r="I208" s="170"/>
      <c r="L208" s="166"/>
      <c r="M208" s="171"/>
      <c r="T208" s="172"/>
      <c r="AT208" s="167" t="s">
        <v>197</v>
      </c>
      <c r="AU208" s="167" t="s">
        <v>80</v>
      </c>
      <c r="AV208" s="14" t="s">
        <v>127</v>
      </c>
      <c r="AW208" s="14" t="s">
        <v>31</v>
      </c>
      <c r="AX208" s="14" t="s">
        <v>76</v>
      </c>
      <c r="AY208" s="167" t="s">
        <v>183</v>
      </c>
    </row>
    <row r="209" spans="2:65" s="1" customFormat="1" ht="16.5" customHeight="1">
      <c r="B209" s="132"/>
      <c r="C209" s="133" t="s">
        <v>389</v>
      </c>
      <c r="D209" s="133" t="s">
        <v>185</v>
      </c>
      <c r="E209" s="134" t="s">
        <v>469</v>
      </c>
      <c r="F209" s="135" t="s">
        <v>470</v>
      </c>
      <c r="G209" s="136" t="s">
        <v>188</v>
      </c>
      <c r="H209" s="137">
        <v>206.09</v>
      </c>
      <c r="I209" s="138"/>
      <c r="J209" s="139">
        <f>ROUND(I209*H209,2)</f>
        <v>0</v>
      </c>
      <c r="K209" s="135" t="s">
        <v>189</v>
      </c>
      <c r="L209" s="33"/>
      <c r="M209" s="140" t="s">
        <v>3</v>
      </c>
      <c r="N209" s="141" t="s">
        <v>43</v>
      </c>
      <c r="P209" s="142">
        <f>O209*H209</f>
        <v>0</v>
      </c>
      <c r="Q209" s="142">
        <v>0.00047</v>
      </c>
      <c r="R209" s="142">
        <f>Q209*H209</f>
        <v>0.0968623</v>
      </c>
      <c r="S209" s="142">
        <v>0</v>
      </c>
      <c r="T209" s="143">
        <f>S209*H209</f>
        <v>0</v>
      </c>
      <c r="AR209" s="144" t="s">
        <v>127</v>
      </c>
      <c r="AT209" s="144" t="s">
        <v>185</v>
      </c>
      <c r="AU209" s="144" t="s">
        <v>80</v>
      </c>
      <c r="AY209" s="18" t="s">
        <v>183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8" t="s">
        <v>76</v>
      </c>
      <c r="BK209" s="145">
        <f>ROUND(I209*H209,2)</f>
        <v>0</v>
      </c>
      <c r="BL209" s="18" t="s">
        <v>127</v>
      </c>
      <c r="BM209" s="144" t="s">
        <v>471</v>
      </c>
    </row>
    <row r="210" spans="2:47" s="1" customFormat="1" ht="12">
      <c r="B210" s="33"/>
      <c r="D210" s="146" t="s">
        <v>191</v>
      </c>
      <c r="F210" s="147" t="s">
        <v>472</v>
      </c>
      <c r="I210" s="148"/>
      <c r="L210" s="33"/>
      <c r="M210" s="149"/>
      <c r="T210" s="54"/>
      <c r="AT210" s="18" t="s">
        <v>191</v>
      </c>
      <c r="AU210" s="18" t="s">
        <v>80</v>
      </c>
    </row>
    <row r="211" spans="2:47" s="1" customFormat="1" ht="12">
      <c r="B211" s="33"/>
      <c r="D211" s="150" t="s">
        <v>193</v>
      </c>
      <c r="F211" s="151" t="s">
        <v>473</v>
      </c>
      <c r="I211" s="148"/>
      <c r="L211" s="33"/>
      <c r="M211" s="149"/>
      <c r="T211" s="54"/>
      <c r="AT211" s="18" t="s">
        <v>193</v>
      </c>
      <c r="AU211" s="18" t="s">
        <v>80</v>
      </c>
    </row>
    <row r="212" spans="2:65" s="1" customFormat="1" ht="21.75" customHeight="1">
      <c r="B212" s="132"/>
      <c r="C212" s="133" t="s">
        <v>397</v>
      </c>
      <c r="D212" s="133" t="s">
        <v>185</v>
      </c>
      <c r="E212" s="134" t="s">
        <v>475</v>
      </c>
      <c r="F212" s="135" t="s">
        <v>476</v>
      </c>
      <c r="G212" s="136" t="s">
        <v>248</v>
      </c>
      <c r="H212" s="137">
        <v>131.64</v>
      </c>
      <c r="I212" s="138"/>
      <c r="J212" s="139">
        <f>ROUND(I212*H212,2)</f>
        <v>0</v>
      </c>
      <c r="K212" s="135" t="s">
        <v>189</v>
      </c>
      <c r="L212" s="33"/>
      <c r="M212" s="140" t="s">
        <v>3</v>
      </c>
      <c r="N212" s="141" t="s">
        <v>43</v>
      </c>
      <c r="P212" s="142">
        <f>O212*H212</f>
        <v>0</v>
      </c>
      <c r="Q212" s="142">
        <v>0.00061</v>
      </c>
      <c r="R212" s="142">
        <f>Q212*H212</f>
        <v>0.0803004</v>
      </c>
      <c r="S212" s="142">
        <v>0</v>
      </c>
      <c r="T212" s="143">
        <f>S212*H212</f>
        <v>0</v>
      </c>
      <c r="AR212" s="144" t="s">
        <v>127</v>
      </c>
      <c r="AT212" s="144" t="s">
        <v>185</v>
      </c>
      <c r="AU212" s="144" t="s">
        <v>80</v>
      </c>
      <c r="AY212" s="18" t="s">
        <v>183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8" t="s">
        <v>76</v>
      </c>
      <c r="BK212" s="145">
        <f>ROUND(I212*H212,2)</f>
        <v>0</v>
      </c>
      <c r="BL212" s="18" t="s">
        <v>127</v>
      </c>
      <c r="BM212" s="144" t="s">
        <v>477</v>
      </c>
    </row>
    <row r="213" spans="2:47" s="1" customFormat="1" ht="19.5">
      <c r="B213" s="33"/>
      <c r="D213" s="146" t="s">
        <v>191</v>
      </c>
      <c r="F213" s="147" t="s">
        <v>478</v>
      </c>
      <c r="I213" s="148"/>
      <c r="L213" s="33"/>
      <c r="M213" s="149"/>
      <c r="T213" s="54"/>
      <c r="AT213" s="18" t="s">
        <v>191</v>
      </c>
      <c r="AU213" s="18" t="s">
        <v>80</v>
      </c>
    </row>
    <row r="214" spans="2:47" s="1" customFormat="1" ht="12">
      <c r="B214" s="33"/>
      <c r="D214" s="150" t="s">
        <v>193</v>
      </c>
      <c r="F214" s="151" t="s">
        <v>479</v>
      </c>
      <c r="I214" s="148"/>
      <c r="L214" s="33"/>
      <c r="M214" s="149"/>
      <c r="T214" s="54"/>
      <c r="AT214" s="18" t="s">
        <v>193</v>
      </c>
      <c r="AU214" s="18" t="s">
        <v>80</v>
      </c>
    </row>
    <row r="215" spans="2:65" s="1" customFormat="1" ht="16.5" customHeight="1">
      <c r="B215" s="132"/>
      <c r="C215" s="133" t="s">
        <v>402</v>
      </c>
      <c r="D215" s="133" t="s">
        <v>185</v>
      </c>
      <c r="E215" s="134" t="s">
        <v>481</v>
      </c>
      <c r="F215" s="135" t="s">
        <v>482</v>
      </c>
      <c r="G215" s="136" t="s">
        <v>248</v>
      </c>
      <c r="H215" s="137">
        <v>131.64</v>
      </c>
      <c r="I215" s="138"/>
      <c r="J215" s="139">
        <f>ROUND(I215*H215,2)</f>
        <v>0</v>
      </c>
      <c r="K215" s="135" t="s">
        <v>189</v>
      </c>
      <c r="L215" s="33"/>
      <c r="M215" s="140" t="s">
        <v>3</v>
      </c>
      <c r="N215" s="141" t="s">
        <v>43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127</v>
      </c>
      <c r="AT215" s="144" t="s">
        <v>185</v>
      </c>
      <c r="AU215" s="144" t="s">
        <v>80</v>
      </c>
      <c r="AY215" s="18" t="s">
        <v>183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8" t="s">
        <v>76</v>
      </c>
      <c r="BK215" s="145">
        <f>ROUND(I215*H215,2)</f>
        <v>0</v>
      </c>
      <c r="BL215" s="18" t="s">
        <v>127</v>
      </c>
      <c r="BM215" s="144" t="s">
        <v>483</v>
      </c>
    </row>
    <row r="216" spans="2:47" s="1" customFormat="1" ht="12">
      <c r="B216" s="33"/>
      <c r="D216" s="146" t="s">
        <v>191</v>
      </c>
      <c r="F216" s="147" t="s">
        <v>484</v>
      </c>
      <c r="I216" s="148"/>
      <c r="L216" s="33"/>
      <c r="M216" s="149"/>
      <c r="T216" s="54"/>
      <c r="AT216" s="18" t="s">
        <v>191</v>
      </c>
      <c r="AU216" s="18" t="s">
        <v>80</v>
      </c>
    </row>
    <row r="217" spans="2:47" s="1" customFormat="1" ht="12">
      <c r="B217" s="33"/>
      <c r="D217" s="150" t="s">
        <v>193</v>
      </c>
      <c r="F217" s="151" t="s">
        <v>485</v>
      </c>
      <c r="I217" s="148"/>
      <c r="L217" s="33"/>
      <c r="M217" s="149"/>
      <c r="T217" s="54"/>
      <c r="AT217" s="18" t="s">
        <v>193</v>
      </c>
      <c r="AU217" s="18" t="s">
        <v>80</v>
      </c>
    </row>
    <row r="218" spans="2:51" s="12" customFormat="1" ht="12">
      <c r="B218" s="153"/>
      <c r="D218" s="146" t="s">
        <v>197</v>
      </c>
      <c r="E218" s="154" t="s">
        <v>3</v>
      </c>
      <c r="F218" s="155" t="s">
        <v>486</v>
      </c>
      <c r="H218" s="154" t="s">
        <v>3</v>
      </c>
      <c r="I218" s="156"/>
      <c r="L218" s="153"/>
      <c r="M218" s="157"/>
      <c r="T218" s="158"/>
      <c r="AT218" s="154" t="s">
        <v>197</v>
      </c>
      <c r="AU218" s="154" t="s">
        <v>80</v>
      </c>
      <c r="AV218" s="12" t="s">
        <v>76</v>
      </c>
      <c r="AW218" s="12" t="s">
        <v>31</v>
      </c>
      <c r="AX218" s="12" t="s">
        <v>72</v>
      </c>
      <c r="AY218" s="154" t="s">
        <v>183</v>
      </c>
    </row>
    <row r="219" spans="2:51" s="13" customFormat="1" ht="12">
      <c r="B219" s="159"/>
      <c r="D219" s="146" t="s">
        <v>197</v>
      </c>
      <c r="E219" s="160" t="s">
        <v>3</v>
      </c>
      <c r="F219" s="161" t="s">
        <v>1046</v>
      </c>
      <c r="H219" s="162">
        <v>131.64</v>
      </c>
      <c r="I219" s="163"/>
      <c r="L219" s="159"/>
      <c r="M219" s="164"/>
      <c r="T219" s="165"/>
      <c r="AT219" s="160" t="s">
        <v>197</v>
      </c>
      <c r="AU219" s="160" t="s">
        <v>80</v>
      </c>
      <c r="AV219" s="13" t="s">
        <v>80</v>
      </c>
      <c r="AW219" s="13" t="s">
        <v>31</v>
      </c>
      <c r="AX219" s="13" t="s">
        <v>76</v>
      </c>
      <c r="AY219" s="160" t="s">
        <v>183</v>
      </c>
    </row>
    <row r="220" spans="2:65" s="1" customFormat="1" ht="16.5" customHeight="1">
      <c r="B220" s="132"/>
      <c r="C220" s="133" t="s">
        <v>408</v>
      </c>
      <c r="D220" s="133" t="s">
        <v>185</v>
      </c>
      <c r="E220" s="134" t="s">
        <v>488</v>
      </c>
      <c r="F220" s="135" t="s">
        <v>489</v>
      </c>
      <c r="G220" s="136" t="s">
        <v>248</v>
      </c>
      <c r="H220" s="137">
        <v>8</v>
      </c>
      <c r="I220" s="138"/>
      <c r="J220" s="139">
        <f>ROUND(I220*H220,2)</f>
        <v>0</v>
      </c>
      <c r="K220" s="135" t="s">
        <v>3</v>
      </c>
      <c r="L220" s="33"/>
      <c r="M220" s="140" t="s">
        <v>3</v>
      </c>
      <c r="N220" s="141" t="s">
        <v>43</v>
      </c>
      <c r="P220" s="142">
        <f>O220*H220</f>
        <v>0</v>
      </c>
      <c r="Q220" s="142">
        <v>3E-05</v>
      </c>
      <c r="R220" s="142">
        <f>Q220*H220</f>
        <v>0.00024</v>
      </c>
      <c r="S220" s="142">
        <v>0</v>
      </c>
      <c r="T220" s="143">
        <f>S220*H220</f>
        <v>0</v>
      </c>
      <c r="AR220" s="144" t="s">
        <v>127</v>
      </c>
      <c r="AT220" s="144" t="s">
        <v>185</v>
      </c>
      <c r="AU220" s="144" t="s">
        <v>80</v>
      </c>
      <c r="AY220" s="18" t="s">
        <v>183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8" t="s">
        <v>76</v>
      </c>
      <c r="BK220" s="145">
        <f>ROUND(I220*H220,2)</f>
        <v>0</v>
      </c>
      <c r="BL220" s="18" t="s">
        <v>127</v>
      </c>
      <c r="BM220" s="144" t="s">
        <v>490</v>
      </c>
    </row>
    <row r="221" spans="2:47" s="1" customFormat="1" ht="19.5">
      <c r="B221" s="33"/>
      <c r="D221" s="146" t="s">
        <v>191</v>
      </c>
      <c r="F221" s="147" t="s">
        <v>491</v>
      </c>
      <c r="I221" s="148"/>
      <c r="L221" s="33"/>
      <c r="M221" s="149"/>
      <c r="T221" s="54"/>
      <c r="AT221" s="18" t="s">
        <v>191</v>
      </c>
      <c r="AU221" s="18" t="s">
        <v>80</v>
      </c>
    </row>
    <row r="222" spans="2:63" s="11" customFormat="1" ht="22.9" customHeight="1">
      <c r="B222" s="120"/>
      <c r="D222" s="121" t="s">
        <v>71</v>
      </c>
      <c r="E222" s="130" t="s">
        <v>492</v>
      </c>
      <c r="F222" s="130" t="s">
        <v>493</v>
      </c>
      <c r="I222" s="123"/>
      <c r="J222" s="131">
        <f>BK222</f>
        <v>0</v>
      </c>
      <c r="L222" s="120"/>
      <c r="M222" s="125"/>
      <c r="P222" s="126">
        <f>SUM(P223:P271)</f>
        <v>0</v>
      </c>
      <c r="R222" s="126">
        <f>SUM(R223:R271)</f>
        <v>0</v>
      </c>
      <c r="T222" s="127">
        <f>SUM(T223:T271)</f>
        <v>0</v>
      </c>
      <c r="AR222" s="121" t="s">
        <v>76</v>
      </c>
      <c r="AT222" s="128" t="s">
        <v>71</v>
      </c>
      <c r="AU222" s="128" t="s">
        <v>76</v>
      </c>
      <c r="AY222" s="121" t="s">
        <v>183</v>
      </c>
      <c r="BK222" s="129">
        <f>SUM(BK223:BK271)</f>
        <v>0</v>
      </c>
    </row>
    <row r="223" spans="2:65" s="1" customFormat="1" ht="16.5" customHeight="1">
      <c r="B223" s="132"/>
      <c r="C223" s="133" t="s">
        <v>413</v>
      </c>
      <c r="D223" s="133" t="s">
        <v>185</v>
      </c>
      <c r="E223" s="134" t="s">
        <v>495</v>
      </c>
      <c r="F223" s="135" t="s">
        <v>496</v>
      </c>
      <c r="G223" s="136" t="s">
        <v>295</v>
      </c>
      <c r="H223" s="137">
        <v>127.367</v>
      </c>
      <c r="I223" s="138"/>
      <c r="J223" s="139">
        <f>ROUND(I223*H223,2)</f>
        <v>0</v>
      </c>
      <c r="K223" s="135" t="s">
        <v>189</v>
      </c>
      <c r="L223" s="33"/>
      <c r="M223" s="140" t="s">
        <v>3</v>
      </c>
      <c r="N223" s="141" t="s">
        <v>43</v>
      </c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44" t="s">
        <v>127</v>
      </c>
      <c r="AT223" s="144" t="s">
        <v>185</v>
      </c>
      <c r="AU223" s="144" t="s">
        <v>80</v>
      </c>
      <c r="AY223" s="18" t="s">
        <v>183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8" t="s">
        <v>76</v>
      </c>
      <c r="BK223" s="145">
        <f>ROUND(I223*H223,2)</f>
        <v>0</v>
      </c>
      <c r="BL223" s="18" t="s">
        <v>127</v>
      </c>
      <c r="BM223" s="144" t="s">
        <v>1053</v>
      </c>
    </row>
    <row r="224" spans="2:47" s="1" customFormat="1" ht="12">
      <c r="B224" s="33"/>
      <c r="D224" s="146" t="s">
        <v>191</v>
      </c>
      <c r="F224" s="147" t="s">
        <v>498</v>
      </c>
      <c r="I224" s="148"/>
      <c r="L224" s="33"/>
      <c r="M224" s="149"/>
      <c r="T224" s="54"/>
      <c r="AT224" s="18" t="s">
        <v>191</v>
      </c>
      <c r="AU224" s="18" t="s">
        <v>80</v>
      </c>
    </row>
    <row r="225" spans="2:47" s="1" customFormat="1" ht="12">
      <c r="B225" s="33"/>
      <c r="D225" s="150" t="s">
        <v>193</v>
      </c>
      <c r="F225" s="151" t="s">
        <v>499</v>
      </c>
      <c r="I225" s="148"/>
      <c r="L225" s="33"/>
      <c r="M225" s="149"/>
      <c r="T225" s="54"/>
      <c r="AT225" s="18" t="s">
        <v>193</v>
      </c>
      <c r="AU225" s="18" t="s">
        <v>80</v>
      </c>
    </row>
    <row r="226" spans="2:51" s="12" customFormat="1" ht="12">
      <c r="B226" s="153"/>
      <c r="D226" s="146" t="s">
        <v>197</v>
      </c>
      <c r="E226" s="154" t="s">
        <v>3</v>
      </c>
      <c r="F226" s="155" t="s">
        <v>500</v>
      </c>
      <c r="H226" s="154" t="s">
        <v>3</v>
      </c>
      <c r="I226" s="156"/>
      <c r="L226" s="153"/>
      <c r="M226" s="157"/>
      <c r="T226" s="158"/>
      <c r="AT226" s="154" t="s">
        <v>197</v>
      </c>
      <c r="AU226" s="154" t="s">
        <v>80</v>
      </c>
      <c r="AV226" s="12" t="s">
        <v>76</v>
      </c>
      <c r="AW226" s="12" t="s">
        <v>31</v>
      </c>
      <c r="AX226" s="12" t="s">
        <v>72</v>
      </c>
      <c r="AY226" s="154" t="s">
        <v>183</v>
      </c>
    </row>
    <row r="227" spans="2:51" s="13" customFormat="1" ht="12">
      <c r="B227" s="159"/>
      <c r="D227" s="146" t="s">
        <v>197</v>
      </c>
      <c r="E227" s="160" t="s">
        <v>3</v>
      </c>
      <c r="F227" s="161" t="s">
        <v>1054</v>
      </c>
      <c r="H227" s="162">
        <v>174.665</v>
      </c>
      <c r="I227" s="163"/>
      <c r="L227" s="159"/>
      <c r="M227" s="164"/>
      <c r="T227" s="165"/>
      <c r="AT227" s="160" t="s">
        <v>197</v>
      </c>
      <c r="AU227" s="160" t="s">
        <v>80</v>
      </c>
      <c r="AV227" s="13" t="s">
        <v>80</v>
      </c>
      <c r="AW227" s="13" t="s">
        <v>31</v>
      </c>
      <c r="AX227" s="13" t="s">
        <v>72</v>
      </c>
      <c r="AY227" s="160" t="s">
        <v>183</v>
      </c>
    </row>
    <row r="228" spans="2:51" s="13" customFormat="1" ht="12">
      <c r="B228" s="159"/>
      <c r="D228" s="146" t="s">
        <v>197</v>
      </c>
      <c r="E228" s="160" t="s">
        <v>3</v>
      </c>
      <c r="F228" s="161" t="s">
        <v>1055</v>
      </c>
      <c r="H228" s="162">
        <v>-7.823</v>
      </c>
      <c r="I228" s="163"/>
      <c r="L228" s="159"/>
      <c r="M228" s="164"/>
      <c r="T228" s="165"/>
      <c r="AT228" s="160" t="s">
        <v>197</v>
      </c>
      <c r="AU228" s="160" t="s">
        <v>80</v>
      </c>
      <c r="AV228" s="13" t="s">
        <v>80</v>
      </c>
      <c r="AW228" s="13" t="s">
        <v>31</v>
      </c>
      <c r="AX228" s="13" t="s">
        <v>72</v>
      </c>
      <c r="AY228" s="160" t="s">
        <v>183</v>
      </c>
    </row>
    <row r="229" spans="2:51" s="13" customFormat="1" ht="12">
      <c r="B229" s="159"/>
      <c r="D229" s="146" t="s">
        <v>197</v>
      </c>
      <c r="E229" s="160" t="s">
        <v>3</v>
      </c>
      <c r="F229" s="161" t="s">
        <v>1056</v>
      </c>
      <c r="H229" s="162">
        <v>-35.2</v>
      </c>
      <c r="I229" s="163"/>
      <c r="L229" s="159"/>
      <c r="M229" s="164"/>
      <c r="T229" s="165"/>
      <c r="AT229" s="160" t="s">
        <v>197</v>
      </c>
      <c r="AU229" s="160" t="s">
        <v>80</v>
      </c>
      <c r="AV229" s="13" t="s">
        <v>80</v>
      </c>
      <c r="AW229" s="13" t="s">
        <v>31</v>
      </c>
      <c r="AX229" s="13" t="s">
        <v>72</v>
      </c>
      <c r="AY229" s="160" t="s">
        <v>183</v>
      </c>
    </row>
    <row r="230" spans="2:51" s="13" customFormat="1" ht="12">
      <c r="B230" s="159"/>
      <c r="D230" s="146" t="s">
        <v>197</v>
      </c>
      <c r="E230" s="160" t="s">
        <v>3</v>
      </c>
      <c r="F230" s="161" t="s">
        <v>1057</v>
      </c>
      <c r="H230" s="162">
        <v>-4.275</v>
      </c>
      <c r="I230" s="163"/>
      <c r="L230" s="159"/>
      <c r="M230" s="164"/>
      <c r="T230" s="165"/>
      <c r="AT230" s="160" t="s">
        <v>197</v>
      </c>
      <c r="AU230" s="160" t="s">
        <v>80</v>
      </c>
      <c r="AV230" s="13" t="s">
        <v>80</v>
      </c>
      <c r="AW230" s="13" t="s">
        <v>31</v>
      </c>
      <c r="AX230" s="13" t="s">
        <v>72</v>
      </c>
      <c r="AY230" s="160" t="s">
        <v>183</v>
      </c>
    </row>
    <row r="231" spans="2:51" s="14" customFormat="1" ht="12">
      <c r="B231" s="166"/>
      <c r="D231" s="146" t="s">
        <v>197</v>
      </c>
      <c r="E231" s="167" t="s">
        <v>3</v>
      </c>
      <c r="F231" s="168" t="s">
        <v>226</v>
      </c>
      <c r="H231" s="169">
        <v>127.36699999999999</v>
      </c>
      <c r="I231" s="170"/>
      <c r="L231" s="166"/>
      <c r="M231" s="171"/>
      <c r="T231" s="172"/>
      <c r="AT231" s="167" t="s">
        <v>197</v>
      </c>
      <c r="AU231" s="167" t="s">
        <v>80</v>
      </c>
      <c r="AV231" s="14" t="s">
        <v>127</v>
      </c>
      <c r="AW231" s="14" t="s">
        <v>31</v>
      </c>
      <c r="AX231" s="14" t="s">
        <v>76</v>
      </c>
      <c r="AY231" s="167" t="s">
        <v>183</v>
      </c>
    </row>
    <row r="232" spans="2:65" s="1" customFormat="1" ht="21.75" customHeight="1">
      <c r="B232" s="132"/>
      <c r="C232" s="133" t="s">
        <v>418</v>
      </c>
      <c r="D232" s="133" t="s">
        <v>185</v>
      </c>
      <c r="E232" s="134" t="s">
        <v>504</v>
      </c>
      <c r="F232" s="135" t="s">
        <v>505</v>
      </c>
      <c r="G232" s="136" t="s">
        <v>295</v>
      </c>
      <c r="H232" s="137">
        <v>7.823</v>
      </c>
      <c r="I232" s="138"/>
      <c r="J232" s="139">
        <f>ROUND(I232*H232,2)</f>
        <v>0</v>
      </c>
      <c r="K232" s="135" t="s">
        <v>189</v>
      </c>
      <c r="L232" s="33"/>
      <c r="M232" s="140" t="s">
        <v>3</v>
      </c>
      <c r="N232" s="141" t="s">
        <v>43</v>
      </c>
      <c r="P232" s="142">
        <f>O232*H232</f>
        <v>0</v>
      </c>
      <c r="Q232" s="142">
        <v>0</v>
      </c>
      <c r="R232" s="142">
        <f>Q232*H232</f>
        <v>0</v>
      </c>
      <c r="S232" s="142">
        <v>0</v>
      </c>
      <c r="T232" s="143">
        <f>S232*H232</f>
        <v>0</v>
      </c>
      <c r="AR232" s="144" t="s">
        <v>127</v>
      </c>
      <c r="AT232" s="144" t="s">
        <v>185</v>
      </c>
      <c r="AU232" s="144" t="s">
        <v>80</v>
      </c>
      <c r="AY232" s="18" t="s">
        <v>183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8" t="s">
        <v>76</v>
      </c>
      <c r="BK232" s="145">
        <f>ROUND(I232*H232,2)</f>
        <v>0</v>
      </c>
      <c r="BL232" s="18" t="s">
        <v>127</v>
      </c>
      <c r="BM232" s="144" t="s">
        <v>506</v>
      </c>
    </row>
    <row r="233" spans="2:47" s="1" customFormat="1" ht="19.5">
      <c r="B233" s="33"/>
      <c r="D233" s="146" t="s">
        <v>191</v>
      </c>
      <c r="F233" s="147" t="s">
        <v>507</v>
      </c>
      <c r="I233" s="148"/>
      <c r="L233" s="33"/>
      <c r="M233" s="149"/>
      <c r="T233" s="54"/>
      <c r="AT233" s="18" t="s">
        <v>191</v>
      </c>
      <c r="AU233" s="18" t="s">
        <v>80</v>
      </c>
    </row>
    <row r="234" spans="2:47" s="1" customFormat="1" ht="12">
      <c r="B234" s="33"/>
      <c r="D234" s="150" t="s">
        <v>193</v>
      </c>
      <c r="F234" s="151" t="s">
        <v>508</v>
      </c>
      <c r="I234" s="148"/>
      <c r="L234" s="33"/>
      <c r="M234" s="149"/>
      <c r="T234" s="54"/>
      <c r="AT234" s="18" t="s">
        <v>193</v>
      </c>
      <c r="AU234" s="18" t="s">
        <v>80</v>
      </c>
    </row>
    <row r="235" spans="2:65" s="1" customFormat="1" ht="16.5" customHeight="1">
      <c r="B235" s="132"/>
      <c r="C235" s="133" t="s">
        <v>423</v>
      </c>
      <c r="D235" s="133" t="s">
        <v>185</v>
      </c>
      <c r="E235" s="134" t="s">
        <v>512</v>
      </c>
      <c r="F235" s="135" t="s">
        <v>513</v>
      </c>
      <c r="G235" s="136" t="s">
        <v>295</v>
      </c>
      <c r="H235" s="137">
        <v>35.2</v>
      </c>
      <c r="I235" s="138"/>
      <c r="J235" s="139">
        <f>ROUND(I235*H235,2)</f>
        <v>0</v>
      </c>
      <c r="K235" s="135" t="s">
        <v>189</v>
      </c>
      <c r="L235" s="33"/>
      <c r="M235" s="140" t="s">
        <v>3</v>
      </c>
      <c r="N235" s="141" t="s">
        <v>43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127</v>
      </c>
      <c r="AT235" s="144" t="s">
        <v>185</v>
      </c>
      <c r="AU235" s="144" t="s">
        <v>80</v>
      </c>
      <c r="AY235" s="18" t="s">
        <v>183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8" t="s">
        <v>76</v>
      </c>
      <c r="BK235" s="145">
        <f>ROUND(I235*H235,2)</f>
        <v>0</v>
      </c>
      <c r="BL235" s="18" t="s">
        <v>127</v>
      </c>
      <c r="BM235" s="144" t="s">
        <v>514</v>
      </c>
    </row>
    <row r="236" spans="2:47" s="1" customFormat="1" ht="12">
      <c r="B236" s="33"/>
      <c r="D236" s="146" t="s">
        <v>191</v>
      </c>
      <c r="F236" s="147" t="s">
        <v>515</v>
      </c>
      <c r="I236" s="148"/>
      <c r="L236" s="33"/>
      <c r="M236" s="149"/>
      <c r="T236" s="54"/>
      <c r="AT236" s="18" t="s">
        <v>191</v>
      </c>
      <c r="AU236" s="18" t="s">
        <v>80</v>
      </c>
    </row>
    <row r="237" spans="2:47" s="1" customFormat="1" ht="12">
      <c r="B237" s="33"/>
      <c r="D237" s="150" t="s">
        <v>193</v>
      </c>
      <c r="F237" s="151" t="s">
        <v>516</v>
      </c>
      <c r="I237" s="148"/>
      <c r="L237" s="33"/>
      <c r="M237" s="149"/>
      <c r="T237" s="54"/>
      <c r="AT237" s="18" t="s">
        <v>193</v>
      </c>
      <c r="AU237" s="18" t="s">
        <v>80</v>
      </c>
    </row>
    <row r="238" spans="2:51" s="12" customFormat="1" ht="12">
      <c r="B238" s="153"/>
      <c r="D238" s="146" t="s">
        <v>197</v>
      </c>
      <c r="E238" s="154" t="s">
        <v>3</v>
      </c>
      <c r="F238" s="155" t="s">
        <v>517</v>
      </c>
      <c r="H238" s="154" t="s">
        <v>3</v>
      </c>
      <c r="I238" s="156"/>
      <c r="L238" s="153"/>
      <c r="M238" s="157"/>
      <c r="T238" s="158"/>
      <c r="AT238" s="154" t="s">
        <v>197</v>
      </c>
      <c r="AU238" s="154" t="s">
        <v>80</v>
      </c>
      <c r="AV238" s="12" t="s">
        <v>76</v>
      </c>
      <c r="AW238" s="12" t="s">
        <v>31</v>
      </c>
      <c r="AX238" s="12" t="s">
        <v>72</v>
      </c>
      <c r="AY238" s="154" t="s">
        <v>183</v>
      </c>
    </row>
    <row r="239" spans="2:51" s="13" customFormat="1" ht="12">
      <c r="B239" s="159"/>
      <c r="D239" s="146" t="s">
        <v>197</v>
      </c>
      <c r="E239" s="160" t="s">
        <v>3</v>
      </c>
      <c r="F239" s="161" t="s">
        <v>1058</v>
      </c>
      <c r="H239" s="162">
        <v>35.2</v>
      </c>
      <c r="I239" s="163"/>
      <c r="L239" s="159"/>
      <c r="M239" s="164"/>
      <c r="T239" s="165"/>
      <c r="AT239" s="160" t="s">
        <v>197</v>
      </c>
      <c r="AU239" s="160" t="s">
        <v>80</v>
      </c>
      <c r="AV239" s="13" t="s">
        <v>80</v>
      </c>
      <c r="AW239" s="13" t="s">
        <v>31</v>
      </c>
      <c r="AX239" s="13" t="s">
        <v>76</v>
      </c>
      <c r="AY239" s="160" t="s">
        <v>183</v>
      </c>
    </row>
    <row r="240" spans="2:65" s="1" customFormat="1" ht="16.5" customHeight="1">
      <c r="B240" s="132"/>
      <c r="C240" s="133" t="s">
        <v>428</v>
      </c>
      <c r="D240" s="133" t="s">
        <v>185</v>
      </c>
      <c r="E240" s="134" t="s">
        <v>520</v>
      </c>
      <c r="F240" s="135" t="s">
        <v>521</v>
      </c>
      <c r="G240" s="136" t="s">
        <v>295</v>
      </c>
      <c r="H240" s="137">
        <v>140.8</v>
      </c>
      <c r="I240" s="138"/>
      <c r="J240" s="139">
        <f>ROUND(I240*H240,2)</f>
        <v>0</v>
      </c>
      <c r="K240" s="135" t="s">
        <v>189</v>
      </c>
      <c r="L240" s="33"/>
      <c r="M240" s="140" t="s">
        <v>3</v>
      </c>
      <c r="N240" s="141" t="s">
        <v>43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127</v>
      </c>
      <c r="AT240" s="144" t="s">
        <v>185</v>
      </c>
      <c r="AU240" s="144" t="s">
        <v>80</v>
      </c>
      <c r="AY240" s="18" t="s">
        <v>183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8" t="s">
        <v>76</v>
      </c>
      <c r="BK240" s="145">
        <f>ROUND(I240*H240,2)</f>
        <v>0</v>
      </c>
      <c r="BL240" s="18" t="s">
        <v>127</v>
      </c>
      <c r="BM240" s="144" t="s">
        <v>522</v>
      </c>
    </row>
    <row r="241" spans="2:47" s="1" customFormat="1" ht="12">
      <c r="B241" s="33"/>
      <c r="D241" s="146" t="s">
        <v>191</v>
      </c>
      <c r="F241" s="147" t="s">
        <v>523</v>
      </c>
      <c r="I241" s="148"/>
      <c r="L241" s="33"/>
      <c r="M241" s="149"/>
      <c r="T241" s="54"/>
      <c r="AT241" s="18" t="s">
        <v>191</v>
      </c>
      <c r="AU241" s="18" t="s">
        <v>80</v>
      </c>
    </row>
    <row r="242" spans="2:47" s="1" customFormat="1" ht="12">
      <c r="B242" s="33"/>
      <c r="D242" s="150" t="s">
        <v>193</v>
      </c>
      <c r="F242" s="151" t="s">
        <v>524</v>
      </c>
      <c r="I242" s="148"/>
      <c r="L242" s="33"/>
      <c r="M242" s="149"/>
      <c r="T242" s="54"/>
      <c r="AT242" s="18" t="s">
        <v>193</v>
      </c>
      <c r="AU242" s="18" t="s">
        <v>80</v>
      </c>
    </row>
    <row r="243" spans="2:51" s="13" customFormat="1" ht="12">
      <c r="B243" s="159"/>
      <c r="D243" s="146" t="s">
        <v>197</v>
      </c>
      <c r="F243" s="161" t="s">
        <v>1059</v>
      </c>
      <c r="H243" s="162">
        <v>140.8</v>
      </c>
      <c r="I243" s="163"/>
      <c r="L243" s="159"/>
      <c r="M243" s="164"/>
      <c r="T243" s="165"/>
      <c r="AT243" s="160" t="s">
        <v>197</v>
      </c>
      <c r="AU243" s="160" t="s">
        <v>80</v>
      </c>
      <c r="AV243" s="13" t="s">
        <v>80</v>
      </c>
      <c r="AW243" s="13" t="s">
        <v>4</v>
      </c>
      <c r="AX243" s="13" t="s">
        <v>76</v>
      </c>
      <c r="AY243" s="160" t="s">
        <v>183</v>
      </c>
    </row>
    <row r="244" spans="2:65" s="1" customFormat="1" ht="16.5" customHeight="1">
      <c r="B244" s="132"/>
      <c r="C244" s="133" t="s">
        <v>434</v>
      </c>
      <c r="D244" s="133" t="s">
        <v>185</v>
      </c>
      <c r="E244" s="134" t="s">
        <v>527</v>
      </c>
      <c r="F244" s="135" t="s">
        <v>528</v>
      </c>
      <c r="G244" s="136" t="s">
        <v>295</v>
      </c>
      <c r="H244" s="137">
        <v>139.465</v>
      </c>
      <c r="I244" s="138"/>
      <c r="J244" s="139">
        <f>ROUND(I244*H244,2)</f>
        <v>0</v>
      </c>
      <c r="K244" s="135" t="s">
        <v>189</v>
      </c>
      <c r="L244" s="33"/>
      <c r="M244" s="140" t="s">
        <v>3</v>
      </c>
      <c r="N244" s="141" t="s">
        <v>43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127</v>
      </c>
      <c r="AT244" s="144" t="s">
        <v>185</v>
      </c>
      <c r="AU244" s="144" t="s">
        <v>80</v>
      </c>
      <c r="AY244" s="18" t="s">
        <v>183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8" t="s">
        <v>76</v>
      </c>
      <c r="BK244" s="145">
        <f>ROUND(I244*H244,2)</f>
        <v>0</v>
      </c>
      <c r="BL244" s="18" t="s">
        <v>127</v>
      </c>
      <c r="BM244" s="144" t="s">
        <v>529</v>
      </c>
    </row>
    <row r="245" spans="2:47" s="1" customFormat="1" ht="12">
      <c r="B245" s="33"/>
      <c r="D245" s="146" t="s">
        <v>191</v>
      </c>
      <c r="F245" s="147" t="s">
        <v>530</v>
      </c>
      <c r="I245" s="148"/>
      <c r="L245" s="33"/>
      <c r="M245" s="149"/>
      <c r="T245" s="54"/>
      <c r="AT245" s="18" t="s">
        <v>191</v>
      </c>
      <c r="AU245" s="18" t="s">
        <v>80</v>
      </c>
    </row>
    <row r="246" spans="2:47" s="1" customFormat="1" ht="12">
      <c r="B246" s="33"/>
      <c r="D246" s="150" t="s">
        <v>193</v>
      </c>
      <c r="F246" s="151" t="s">
        <v>531</v>
      </c>
      <c r="I246" s="148"/>
      <c r="L246" s="33"/>
      <c r="M246" s="149"/>
      <c r="T246" s="54"/>
      <c r="AT246" s="18" t="s">
        <v>193</v>
      </c>
      <c r="AU246" s="18" t="s">
        <v>80</v>
      </c>
    </row>
    <row r="247" spans="2:51" s="12" customFormat="1" ht="12">
      <c r="B247" s="153"/>
      <c r="D247" s="146" t="s">
        <v>197</v>
      </c>
      <c r="E247" s="154" t="s">
        <v>3</v>
      </c>
      <c r="F247" s="155" t="s">
        <v>534</v>
      </c>
      <c r="H247" s="154" t="s">
        <v>3</v>
      </c>
      <c r="I247" s="156"/>
      <c r="L247" s="153"/>
      <c r="M247" s="157"/>
      <c r="T247" s="158"/>
      <c r="AT247" s="154" t="s">
        <v>197</v>
      </c>
      <c r="AU247" s="154" t="s">
        <v>80</v>
      </c>
      <c r="AV247" s="12" t="s">
        <v>76</v>
      </c>
      <c r="AW247" s="12" t="s">
        <v>31</v>
      </c>
      <c r="AX247" s="12" t="s">
        <v>72</v>
      </c>
      <c r="AY247" s="154" t="s">
        <v>183</v>
      </c>
    </row>
    <row r="248" spans="2:51" s="13" customFormat="1" ht="12">
      <c r="B248" s="159"/>
      <c r="D248" s="146" t="s">
        <v>197</v>
      </c>
      <c r="E248" s="160" t="s">
        <v>3</v>
      </c>
      <c r="F248" s="161" t="s">
        <v>1060</v>
      </c>
      <c r="H248" s="162">
        <v>4.275</v>
      </c>
      <c r="I248" s="163"/>
      <c r="L248" s="159"/>
      <c r="M248" s="164"/>
      <c r="T248" s="165"/>
      <c r="AT248" s="160" t="s">
        <v>197</v>
      </c>
      <c r="AU248" s="160" t="s">
        <v>80</v>
      </c>
      <c r="AV248" s="13" t="s">
        <v>80</v>
      </c>
      <c r="AW248" s="13" t="s">
        <v>31</v>
      </c>
      <c r="AX248" s="13" t="s">
        <v>72</v>
      </c>
      <c r="AY248" s="160" t="s">
        <v>183</v>
      </c>
    </row>
    <row r="249" spans="2:51" s="12" customFormat="1" ht="12">
      <c r="B249" s="153"/>
      <c r="D249" s="146" t="s">
        <v>197</v>
      </c>
      <c r="E249" s="154" t="s">
        <v>3</v>
      </c>
      <c r="F249" s="155" t="s">
        <v>536</v>
      </c>
      <c r="H249" s="154" t="s">
        <v>3</v>
      </c>
      <c r="I249" s="156"/>
      <c r="L249" s="153"/>
      <c r="M249" s="157"/>
      <c r="T249" s="158"/>
      <c r="AT249" s="154" t="s">
        <v>197</v>
      </c>
      <c r="AU249" s="154" t="s">
        <v>80</v>
      </c>
      <c r="AV249" s="12" t="s">
        <v>76</v>
      </c>
      <c r="AW249" s="12" t="s">
        <v>31</v>
      </c>
      <c r="AX249" s="12" t="s">
        <v>72</v>
      </c>
      <c r="AY249" s="154" t="s">
        <v>183</v>
      </c>
    </row>
    <row r="250" spans="2:51" s="13" customFormat="1" ht="12">
      <c r="B250" s="159"/>
      <c r="D250" s="146" t="s">
        <v>197</v>
      </c>
      <c r="E250" s="160" t="s">
        <v>3</v>
      </c>
      <c r="F250" s="161" t="s">
        <v>1061</v>
      </c>
      <c r="H250" s="162">
        <v>127.367</v>
      </c>
      <c r="I250" s="163"/>
      <c r="L250" s="159"/>
      <c r="M250" s="164"/>
      <c r="T250" s="165"/>
      <c r="AT250" s="160" t="s">
        <v>197</v>
      </c>
      <c r="AU250" s="160" t="s">
        <v>80</v>
      </c>
      <c r="AV250" s="13" t="s">
        <v>80</v>
      </c>
      <c r="AW250" s="13" t="s">
        <v>31</v>
      </c>
      <c r="AX250" s="13" t="s">
        <v>72</v>
      </c>
      <c r="AY250" s="160" t="s">
        <v>183</v>
      </c>
    </row>
    <row r="251" spans="2:51" s="15" customFormat="1" ht="12">
      <c r="B251" s="183"/>
      <c r="D251" s="146" t="s">
        <v>197</v>
      </c>
      <c r="E251" s="184" t="s">
        <v>3</v>
      </c>
      <c r="F251" s="185" t="s">
        <v>538</v>
      </c>
      <c r="H251" s="186">
        <v>131.642</v>
      </c>
      <c r="I251" s="187"/>
      <c r="L251" s="183"/>
      <c r="M251" s="188"/>
      <c r="T251" s="189"/>
      <c r="AT251" s="184" t="s">
        <v>197</v>
      </c>
      <c r="AU251" s="184" t="s">
        <v>80</v>
      </c>
      <c r="AV251" s="15" t="s">
        <v>116</v>
      </c>
      <c r="AW251" s="15" t="s">
        <v>31</v>
      </c>
      <c r="AX251" s="15" t="s">
        <v>72</v>
      </c>
      <c r="AY251" s="184" t="s">
        <v>183</v>
      </c>
    </row>
    <row r="252" spans="2:51" s="12" customFormat="1" ht="12">
      <c r="B252" s="153"/>
      <c r="D252" s="146" t="s">
        <v>197</v>
      </c>
      <c r="E252" s="154" t="s">
        <v>3</v>
      </c>
      <c r="F252" s="155" t="s">
        <v>539</v>
      </c>
      <c r="H252" s="154" t="s">
        <v>3</v>
      </c>
      <c r="I252" s="156"/>
      <c r="L252" s="153"/>
      <c r="M252" s="157"/>
      <c r="T252" s="158"/>
      <c r="AT252" s="154" t="s">
        <v>197</v>
      </c>
      <c r="AU252" s="154" t="s">
        <v>80</v>
      </c>
      <c r="AV252" s="12" t="s">
        <v>76</v>
      </c>
      <c r="AW252" s="12" t="s">
        <v>31</v>
      </c>
      <c r="AX252" s="12" t="s">
        <v>72</v>
      </c>
      <c r="AY252" s="154" t="s">
        <v>183</v>
      </c>
    </row>
    <row r="253" spans="2:51" s="13" customFormat="1" ht="12">
      <c r="B253" s="159"/>
      <c r="D253" s="146" t="s">
        <v>197</v>
      </c>
      <c r="E253" s="160" t="s">
        <v>3</v>
      </c>
      <c r="F253" s="161" t="s">
        <v>1062</v>
      </c>
      <c r="H253" s="162">
        <v>7.823</v>
      </c>
      <c r="I253" s="163"/>
      <c r="L253" s="159"/>
      <c r="M253" s="164"/>
      <c r="T253" s="165"/>
      <c r="AT253" s="160" t="s">
        <v>197</v>
      </c>
      <c r="AU253" s="160" t="s">
        <v>80</v>
      </c>
      <c r="AV253" s="13" t="s">
        <v>80</v>
      </c>
      <c r="AW253" s="13" t="s">
        <v>31</v>
      </c>
      <c r="AX253" s="13" t="s">
        <v>72</v>
      </c>
      <c r="AY253" s="160" t="s">
        <v>183</v>
      </c>
    </row>
    <row r="254" spans="2:51" s="15" customFormat="1" ht="12">
      <c r="B254" s="183"/>
      <c r="D254" s="146" t="s">
        <v>197</v>
      </c>
      <c r="E254" s="184" t="s">
        <v>3</v>
      </c>
      <c r="F254" s="185" t="s">
        <v>538</v>
      </c>
      <c r="H254" s="186">
        <v>7.823</v>
      </c>
      <c r="I254" s="187"/>
      <c r="L254" s="183"/>
      <c r="M254" s="188"/>
      <c r="T254" s="189"/>
      <c r="AT254" s="184" t="s">
        <v>197</v>
      </c>
      <c r="AU254" s="184" t="s">
        <v>80</v>
      </c>
      <c r="AV254" s="15" t="s">
        <v>116</v>
      </c>
      <c r="AW254" s="15" t="s">
        <v>31</v>
      </c>
      <c r="AX254" s="15" t="s">
        <v>72</v>
      </c>
      <c r="AY254" s="184" t="s">
        <v>183</v>
      </c>
    </row>
    <row r="255" spans="2:51" s="14" customFormat="1" ht="12">
      <c r="B255" s="166"/>
      <c r="D255" s="146" t="s">
        <v>197</v>
      </c>
      <c r="E255" s="167" t="s">
        <v>3</v>
      </c>
      <c r="F255" s="168" t="s">
        <v>226</v>
      </c>
      <c r="H255" s="169">
        <v>139.465</v>
      </c>
      <c r="I255" s="170"/>
      <c r="L255" s="166"/>
      <c r="M255" s="171"/>
      <c r="T255" s="172"/>
      <c r="AT255" s="167" t="s">
        <v>197</v>
      </c>
      <c r="AU255" s="167" t="s">
        <v>80</v>
      </c>
      <c r="AV255" s="14" t="s">
        <v>127</v>
      </c>
      <c r="AW255" s="14" t="s">
        <v>31</v>
      </c>
      <c r="AX255" s="14" t="s">
        <v>76</v>
      </c>
      <c r="AY255" s="167" t="s">
        <v>183</v>
      </c>
    </row>
    <row r="256" spans="2:65" s="1" customFormat="1" ht="16.5" customHeight="1">
      <c r="B256" s="132"/>
      <c r="C256" s="133" t="s">
        <v>442</v>
      </c>
      <c r="D256" s="133" t="s">
        <v>185</v>
      </c>
      <c r="E256" s="134" t="s">
        <v>542</v>
      </c>
      <c r="F256" s="135" t="s">
        <v>543</v>
      </c>
      <c r="G256" s="136" t="s">
        <v>295</v>
      </c>
      <c r="H256" s="137">
        <v>636.09</v>
      </c>
      <c r="I256" s="138"/>
      <c r="J256" s="139">
        <f>ROUND(I256*H256,2)</f>
        <v>0</v>
      </c>
      <c r="K256" s="135" t="s">
        <v>189</v>
      </c>
      <c r="L256" s="33"/>
      <c r="M256" s="140" t="s">
        <v>3</v>
      </c>
      <c r="N256" s="141" t="s">
        <v>43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127</v>
      </c>
      <c r="AT256" s="144" t="s">
        <v>185</v>
      </c>
      <c r="AU256" s="144" t="s">
        <v>80</v>
      </c>
      <c r="AY256" s="18" t="s">
        <v>183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8" t="s">
        <v>76</v>
      </c>
      <c r="BK256" s="145">
        <f>ROUND(I256*H256,2)</f>
        <v>0</v>
      </c>
      <c r="BL256" s="18" t="s">
        <v>127</v>
      </c>
      <c r="BM256" s="144" t="s">
        <v>544</v>
      </c>
    </row>
    <row r="257" spans="2:47" s="1" customFormat="1" ht="12">
      <c r="B257" s="33"/>
      <c r="D257" s="146" t="s">
        <v>191</v>
      </c>
      <c r="F257" s="147" t="s">
        <v>523</v>
      </c>
      <c r="I257" s="148"/>
      <c r="L257" s="33"/>
      <c r="M257" s="149"/>
      <c r="T257" s="54"/>
      <c r="AT257" s="18" t="s">
        <v>191</v>
      </c>
      <c r="AU257" s="18" t="s">
        <v>80</v>
      </c>
    </row>
    <row r="258" spans="2:47" s="1" customFormat="1" ht="12">
      <c r="B258" s="33"/>
      <c r="D258" s="150" t="s">
        <v>193</v>
      </c>
      <c r="F258" s="151" t="s">
        <v>545</v>
      </c>
      <c r="I258" s="148"/>
      <c r="L258" s="33"/>
      <c r="M258" s="149"/>
      <c r="T258" s="54"/>
      <c r="AT258" s="18" t="s">
        <v>193</v>
      </c>
      <c r="AU258" s="18" t="s">
        <v>80</v>
      </c>
    </row>
    <row r="259" spans="2:51" s="12" customFormat="1" ht="12">
      <c r="B259" s="153"/>
      <c r="D259" s="146" t="s">
        <v>197</v>
      </c>
      <c r="E259" s="154" t="s">
        <v>3</v>
      </c>
      <c r="F259" s="155" t="s">
        <v>534</v>
      </c>
      <c r="H259" s="154" t="s">
        <v>3</v>
      </c>
      <c r="I259" s="156"/>
      <c r="L259" s="153"/>
      <c r="M259" s="157"/>
      <c r="T259" s="158"/>
      <c r="AT259" s="154" t="s">
        <v>197</v>
      </c>
      <c r="AU259" s="154" t="s">
        <v>80</v>
      </c>
      <c r="AV259" s="12" t="s">
        <v>76</v>
      </c>
      <c r="AW259" s="12" t="s">
        <v>31</v>
      </c>
      <c r="AX259" s="12" t="s">
        <v>72</v>
      </c>
      <c r="AY259" s="154" t="s">
        <v>183</v>
      </c>
    </row>
    <row r="260" spans="2:51" s="13" customFormat="1" ht="12">
      <c r="B260" s="159"/>
      <c r="D260" s="146" t="s">
        <v>197</v>
      </c>
      <c r="E260" s="160" t="s">
        <v>3</v>
      </c>
      <c r="F260" s="161" t="s">
        <v>1063</v>
      </c>
      <c r="H260" s="162">
        <v>17.1</v>
      </c>
      <c r="I260" s="163"/>
      <c r="L260" s="159"/>
      <c r="M260" s="164"/>
      <c r="T260" s="165"/>
      <c r="AT260" s="160" t="s">
        <v>197</v>
      </c>
      <c r="AU260" s="160" t="s">
        <v>80</v>
      </c>
      <c r="AV260" s="13" t="s">
        <v>80</v>
      </c>
      <c r="AW260" s="13" t="s">
        <v>31</v>
      </c>
      <c r="AX260" s="13" t="s">
        <v>72</v>
      </c>
      <c r="AY260" s="160" t="s">
        <v>183</v>
      </c>
    </row>
    <row r="261" spans="2:51" s="12" customFormat="1" ht="12">
      <c r="B261" s="153"/>
      <c r="D261" s="146" t="s">
        <v>197</v>
      </c>
      <c r="E261" s="154" t="s">
        <v>3</v>
      </c>
      <c r="F261" s="155" t="s">
        <v>536</v>
      </c>
      <c r="H261" s="154" t="s">
        <v>3</v>
      </c>
      <c r="I261" s="156"/>
      <c r="L261" s="153"/>
      <c r="M261" s="157"/>
      <c r="T261" s="158"/>
      <c r="AT261" s="154" t="s">
        <v>197</v>
      </c>
      <c r="AU261" s="154" t="s">
        <v>80</v>
      </c>
      <c r="AV261" s="12" t="s">
        <v>76</v>
      </c>
      <c r="AW261" s="12" t="s">
        <v>31</v>
      </c>
      <c r="AX261" s="12" t="s">
        <v>72</v>
      </c>
      <c r="AY261" s="154" t="s">
        <v>183</v>
      </c>
    </row>
    <row r="262" spans="2:51" s="13" customFormat="1" ht="12">
      <c r="B262" s="159"/>
      <c r="D262" s="146" t="s">
        <v>197</v>
      </c>
      <c r="E262" s="160" t="s">
        <v>3</v>
      </c>
      <c r="F262" s="161" t="s">
        <v>1064</v>
      </c>
      <c r="H262" s="162">
        <v>509.468</v>
      </c>
      <c r="I262" s="163"/>
      <c r="L262" s="159"/>
      <c r="M262" s="164"/>
      <c r="T262" s="165"/>
      <c r="AT262" s="160" t="s">
        <v>197</v>
      </c>
      <c r="AU262" s="160" t="s">
        <v>80</v>
      </c>
      <c r="AV262" s="13" t="s">
        <v>80</v>
      </c>
      <c r="AW262" s="13" t="s">
        <v>31</v>
      </c>
      <c r="AX262" s="13" t="s">
        <v>72</v>
      </c>
      <c r="AY262" s="160" t="s">
        <v>183</v>
      </c>
    </row>
    <row r="263" spans="2:51" s="15" customFormat="1" ht="12">
      <c r="B263" s="183"/>
      <c r="D263" s="146" t="s">
        <v>197</v>
      </c>
      <c r="E263" s="184" t="s">
        <v>3</v>
      </c>
      <c r="F263" s="185" t="s">
        <v>538</v>
      </c>
      <c r="H263" s="186">
        <v>526.568</v>
      </c>
      <c r="I263" s="187"/>
      <c r="L263" s="183"/>
      <c r="M263" s="188"/>
      <c r="T263" s="189"/>
      <c r="AT263" s="184" t="s">
        <v>197</v>
      </c>
      <c r="AU263" s="184" t="s">
        <v>80</v>
      </c>
      <c r="AV263" s="15" t="s">
        <v>116</v>
      </c>
      <c r="AW263" s="15" t="s">
        <v>31</v>
      </c>
      <c r="AX263" s="15" t="s">
        <v>72</v>
      </c>
      <c r="AY263" s="184" t="s">
        <v>183</v>
      </c>
    </row>
    <row r="264" spans="2:51" s="12" customFormat="1" ht="12">
      <c r="B264" s="153"/>
      <c r="D264" s="146" t="s">
        <v>197</v>
      </c>
      <c r="E264" s="154" t="s">
        <v>3</v>
      </c>
      <c r="F264" s="155" t="s">
        <v>539</v>
      </c>
      <c r="H264" s="154" t="s">
        <v>3</v>
      </c>
      <c r="I264" s="156"/>
      <c r="L264" s="153"/>
      <c r="M264" s="157"/>
      <c r="T264" s="158"/>
      <c r="AT264" s="154" t="s">
        <v>197</v>
      </c>
      <c r="AU264" s="154" t="s">
        <v>80</v>
      </c>
      <c r="AV264" s="12" t="s">
        <v>76</v>
      </c>
      <c r="AW264" s="12" t="s">
        <v>31</v>
      </c>
      <c r="AX264" s="12" t="s">
        <v>72</v>
      </c>
      <c r="AY264" s="154" t="s">
        <v>183</v>
      </c>
    </row>
    <row r="265" spans="2:51" s="13" customFormat="1" ht="12">
      <c r="B265" s="159"/>
      <c r="D265" s="146" t="s">
        <v>197</v>
      </c>
      <c r="E265" s="160" t="s">
        <v>3</v>
      </c>
      <c r="F265" s="161" t="s">
        <v>1065</v>
      </c>
      <c r="H265" s="162">
        <v>109.522</v>
      </c>
      <c r="I265" s="163"/>
      <c r="L265" s="159"/>
      <c r="M265" s="164"/>
      <c r="T265" s="165"/>
      <c r="AT265" s="160" t="s">
        <v>197</v>
      </c>
      <c r="AU265" s="160" t="s">
        <v>80</v>
      </c>
      <c r="AV265" s="13" t="s">
        <v>80</v>
      </c>
      <c r="AW265" s="13" t="s">
        <v>31</v>
      </c>
      <c r="AX265" s="13" t="s">
        <v>72</v>
      </c>
      <c r="AY265" s="160" t="s">
        <v>183</v>
      </c>
    </row>
    <row r="266" spans="2:51" s="14" customFormat="1" ht="12">
      <c r="B266" s="166"/>
      <c r="D266" s="146" t="s">
        <v>197</v>
      </c>
      <c r="E266" s="167" t="s">
        <v>3</v>
      </c>
      <c r="F266" s="168" t="s">
        <v>226</v>
      </c>
      <c r="H266" s="169">
        <v>636.09</v>
      </c>
      <c r="I266" s="170"/>
      <c r="L266" s="166"/>
      <c r="M266" s="171"/>
      <c r="T266" s="172"/>
      <c r="AT266" s="167" t="s">
        <v>197</v>
      </c>
      <c r="AU266" s="167" t="s">
        <v>80</v>
      </c>
      <c r="AV266" s="14" t="s">
        <v>127</v>
      </c>
      <c r="AW266" s="14" t="s">
        <v>31</v>
      </c>
      <c r="AX266" s="14" t="s">
        <v>76</v>
      </c>
      <c r="AY266" s="167" t="s">
        <v>183</v>
      </c>
    </row>
    <row r="267" spans="2:65" s="1" customFormat="1" ht="16.5" customHeight="1">
      <c r="B267" s="132"/>
      <c r="C267" s="133" t="s">
        <v>447</v>
      </c>
      <c r="D267" s="133" t="s">
        <v>185</v>
      </c>
      <c r="E267" s="134" t="s">
        <v>551</v>
      </c>
      <c r="F267" s="135" t="s">
        <v>552</v>
      </c>
      <c r="G267" s="136" t="s">
        <v>295</v>
      </c>
      <c r="H267" s="137">
        <v>174.665</v>
      </c>
      <c r="I267" s="138"/>
      <c r="J267" s="139">
        <f>ROUND(I267*H267,2)</f>
        <v>0</v>
      </c>
      <c r="K267" s="135" t="s">
        <v>189</v>
      </c>
      <c r="L267" s="33"/>
      <c r="M267" s="140" t="s">
        <v>3</v>
      </c>
      <c r="N267" s="141" t="s">
        <v>43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127</v>
      </c>
      <c r="AT267" s="144" t="s">
        <v>185</v>
      </c>
      <c r="AU267" s="144" t="s">
        <v>80</v>
      </c>
      <c r="AY267" s="18" t="s">
        <v>183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8" t="s">
        <v>76</v>
      </c>
      <c r="BK267" s="145">
        <f>ROUND(I267*H267,2)</f>
        <v>0</v>
      </c>
      <c r="BL267" s="18" t="s">
        <v>127</v>
      </c>
      <c r="BM267" s="144" t="s">
        <v>553</v>
      </c>
    </row>
    <row r="268" spans="2:47" s="1" customFormat="1" ht="12">
      <c r="B268" s="33"/>
      <c r="D268" s="146" t="s">
        <v>191</v>
      </c>
      <c r="F268" s="147" t="s">
        <v>554</v>
      </c>
      <c r="I268" s="148"/>
      <c r="L268" s="33"/>
      <c r="M268" s="149"/>
      <c r="T268" s="54"/>
      <c r="AT268" s="18" t="s">
        <v>191</v>
      </c>
      <c r="AU268" s="18" t="s">
        <v>80</v>
      </c>
    </row>
    <row r="269" spans="2:47" s="1" customFormat="1" ht="12">
      <c r="B269" s="33"/>
      <c r="D269" s="150" t="s">
        <v>193</v>
      </c>
      <c r="F269" s="151" t="s">
        <v>555</v>
      </c>
      <c r="I269" s="148"/>
      <c r="L269" s="33"/>
      <c r="M269" s="149"/>
      <c r="T269" s="54"/>
      <c r="AT269" s="18" t="s">
        <v>193</v>
      </c>
      <c r="AU269" s="18" t="s">
        <v>80</v>
      </c>
    </row>
    <row r="270" spans="2:65" s="1" customFormat="1" ht="16.5" customHeight="1">
      <c r="B270" s="132"/>
      <c r="C270" s="133" t="s">
        <v>455</v>
      </c>
      <c r="D270" s="133" t="s">
        <v>185</v>
      </c>
      <c r="E270" s="134" t="s">
        <v>71</v>
      </c>
      <c r="F270" s="135" t="s">
        <v>557</v>
      </c>
      <c r="G270" s="136" t="s">
        <v>558</v>
      </c>
      <c r="H270" s="137">
        <v>1</v>
      </c>
      <c r="I270" s="138"/>
      <c r="J270" s="139">
        <f>ROUND(I270*H270,2)</f>
        <v>0</v>
      </c>
      <c r="K270" s="135" t="s">
        <v>3</v>
      </c>
      <c r="L270" s="33"/>
      <c r="M270" s="140" t="s">
        <v>3</v>
      </c>
      <c r="N270" s="141" t="s">
        <v>43</v>
      </c>
      <c r="P270" s="142">
        <f>O270*H270</f>
        <v>0</v>
      </c>
      <c r="Q270" s="142">
        <v>0</v>
      </c>
      <c r="R270" s="142">
        <f>Q270*H270</f>
        <v>0</v>
      </c>
      <c r="S270" s="142">
        <v>0</v>
      </c>
      <c r="T270" s="143">
        <f>S270*H270</f>
        <v>0</v>
      </c>
      <c r="AR270" s="144" t="s">
        <v>127</v>
      </c>
      <c r="AT270" s="144" t="s">
        <v>185</v>
      </c>
      <c r="AU270" s="144" t="s">
        <v>80</v>
      </c>
      <c r="AY270" s="18" t="s">
        <v>183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8" t="s">
        <v>76</v>
      </c>
      <c r="BK270" s="145">
        <f>ROUND(I270*H270,2)</f>
        <v>0</v>
      </c>
      <c r="BL270" s="18" t="s">
        <v>127</v>
      </c>
      <c r="BM270" s="144" t="s">
        <v>1066</v>
      </c>
    </row>
    <row r="271" spans="2:47" s="1" customFormat="1" ht="12">
      <c r="B271" s="33"/>
      <c r="D271" s="146" t="s">
        <v>191</v>
      </c>
      <c r="F271" s="147" t="s">
        <v>557</v>
      </c>
      <c r="I271" s="148"/>
      <c r="L271" s="33"/>
      <c r="M271" s="149"/>
      <c r="T271" s="54"/>
      <c r="AT271" s="18" t="s">
        <v>191</v>
      </c>
      <c r="AU271" s="18" t="s">
        <v>80</v>
      </c>
    </row>
    <row r="272" spans="2:63" s="11" customFormat="1" ht="22.9" customHeight="1">
      <c r="B272" s="120"/>
      <c r="D272" s="121" t="s">
        <v>71</v>
      </c>
      <c r="E272" s="130" t="s">
        <v>560</v>
      </c>
      <c r="F272" s="130" t="s">
        <v>561</v>
      </c>
      <c r="I272" s="123"/>
      <c r="J272" s="131">
        <f>BK272</f>
        <v>0</v>
      </c>
      <c r="L272" s="120"/>
      <c r="M272" s="125"/>
      <c r="P272" s="126">
        <f>SUM(P273:P275)</f>
        <v>0</v>
      </c>
      <c r="R272" s="126">
        <f>SUM(R273:R275)</f>
        <v>0</v>
      </c>
      <c r="T272" s="127">
        <f>SUM(T273:T275)</f>
        <v>0</v>
      </c>
      <c r="AR272" s="121" t="s">
        <v>76</v>
      </c>
      <c r="AT272" s="128" t="s">
        <v>71</v>
      </c>
      <c r="AU272" s="128" t="s">
        <v>76</v>
      </c>
      <c r="AY272" s="121" t="s">
        <v>183</v>
      </c>
      <c r="BK272" s="129">
        <f>SUM(BK273:BK275)</f>
        <v>0</v>
      </c>
    </row>
    <row r="273" spans="2:65" s="1" customFormat="1" ht="16.5" customHeight="1">
      <c r="B273" s="132"/>
      <c r="C273" s="133" t="s">
        <v>460</v>
      </c>
      <c r="D273" s="133" t="s">
        <v>185</v>
      </c>
      <c r="E273" s="134" t="s">
        <v>563</v>
      </c>
      <c r="F273" s="135" t="s">
        <v>564</v>
      </c>
      <c r="G273" s="136" t="s">
        <v>295</v>
      </c>
      <c r="H273" s="137">
        <v>243.356</v>
      </c>
      <c r="I273" s="138"/>
      <c r="J273" s="139">
        <f>ROUND(I273*H273,2)</f>
        <v>0</v>
      </c>
      <c r="K273" s="135" t="s">
        <v>189</v>
      </c>
      <c r="L273" s="33"/>
      <c r="M273" s="140" t="s">
        <v>3</v>
      </c>
      <c r="N273" s="141" t="s">
        <v>43</v>
      </c>
      <c r="P273" s="142">
        <f>O273*H273</f>
        <v>0</v>
      </c>
      <c r="Q273" s="142">
        <v>0</v>
      </c>
      <c r="R273" s="142">
        <f>Q273*H273</f>
        <v>0</v>
      </c>
      <c r="S273" s="142">
        <v>0</v>
      </c>
      <c r="T273" s="143">
        <f>S273*H273</f>
        <v>0</v>
      </c>
      <c r="AR273" s="144" t="s">
        <v>127</v>
      </c>
      <c r="AT273" s="144" t="s">
        <v>185</v>
      </c>
      <c r="AU273" s="144" t="s">
        <v>80</v>
      </c>
      <c r="AY273" s="18" t="s">
        <v>183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8" t="s">
        <v>76</v>
      </c>
      <c r="BK273" s="145">
        <f>ROUND(I273*H273,2)</f>
        <v>0</v>
      </c>
      <c r="BL273" s="18" t="s">
        <v>127</v>
      </c>
      <c r="BM273" s="144" t="s">
        <v>565</v>
      </c>
    </row>
    <row r="274" spans="2:47" s="1" customFormat="1" ht="12">
      <c r="B274" s="33"/>
      <c r="D274" s="146" t="s">
        <v>191</v>
      </c>
      <c r="F274" s="147" t="s">
        <v>566</v>
      </c>
      <c r="I274" s="148"/>
      <c r="L274" s="33"/>
      <c r="M274" s="149"/>
      <c r="T274" s="54"/>
      <c r="AT274" s="18" t="s">
        <v>191</v>
      </c>
      <c r="AU274" s="18" t="s">
        <v>80</v>
      </c>
    </row>
    <row r="275" spans="2:47" s="1" customFormat="1" ht="12">
      <c r="B275" s="33"/>
      <c r="D275" s="150" t="s">
        <v>193</v>
      </c>
      <c r="F275" s="151" t="s">
        <v>567</v>
      </c>
      <c r="I275" s="148"/>
      <c r="L275" s="33"/>
      <c r="M275" s="190"/>
      <c r="N275" s="191"/>
      <c r="O275" s="191"/>
      <c r="P275" s="191"/>
      <c r="Q275" s="191"/>
      <c r="R275" s="191"/>
      <c r="S275" s="191"/>
      <c r="T275" s="192"/>
      <c r="AT275" s="18" t="s">
        <v>193</v>
      </c>
      <c r="AU275" s="18" t="s">
        <v>80</v>
      </c>
    </row>
    <row r="276" spans="2:12" s="1" customFormat="1" ht="6.95" customHeight="1"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33"/>
    </row>
  </sheetData>
  <autoFilter ref="C90:K27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2_02/113106142"/>
    <hyperlink ref="F101" r:id="rId2" display="https://podminky.urs.cz/item/CS_URS_2022_02/113107221"/>
    <hyperlink ref="F106" r:id="rId3" display="https://podminky.urs.cz/item/CS_URS_2022_02/113107230"/>
    <hyperlink ref="F111" r:id="rId4" display="https://podminky.urs.cz/item/CS_URS_2022_02/113107342"/>
    <hyperlink ref="F116" r:id="rId5" display="https://podminky.urs.cz/item/CS_URS_2022_02/113201112"/>
    <hyperlink ref="F121" r:id="rId6" display="https://podminky.urs.cz/item/CS_URS_2022_02/113202111"/>
    <hyperlink ref="F126" r:id="rId7" display="https://podminky.urs.cz/item/CS_URS_2022_02/113204111"/>
    <hyperlink ref="F131" r:id="rId8" display="https://podminky.urs.cz/item/CS_URS_2022_02/181311103"/>
    <hyperlink ref="F137" r:id="rId9" display="https://podminky.urs.cz/item/CS_URS_2022_02/181411131"/>
    <hyperlink ref="F143" r:id="rId10" display="https://podminky.urs.cz/item/CS_URS_2022_02/181951112"/>
    <hyperlink ref="F151" r:id="rId11" display="https://podminky.urs.cz/item/CS_URS_2022_02/564851111"/>
    <hyperlink ref="F154" r:id="rId12" display="https://podminky.urs.cz/item/CS_URS_2022_02/564871011"/>
    <hyperlink ref="F161" r:id="rId13" display="https://podminky.urs.cz/item/CS_URS_2022_02/591211111"/>
    <hyperlink ref="F167" r:id="rId14" display="https://podminky.urs.cz/item/CS_URS_2022_02/591412111"/>
    <hyperlink ref="F173" r:id="rId15" display="https://podminky.urs.cz/item/CS_URS_2022_02/596811220"/>
    <hyperlink ref="F189" r:id="rId16" display="https://podminky.urs.cz/item/CS_URS_2022_02/916241113"/>
    <hyperlink ref="F197" r:id="rId17" display="https://podminky.urs.cz/item/CS_URS_2022_02/916241213"/>
    <hyperlink ref="F205" r:id="rId18" display="https://podminky.urs.cz/item/CS_URS_2022_02/916991121"/>
    <hyperlink ref="F211" r:id="rId19" display="https://podminky.urs.cz/item/CS_URS_2022_02/919726122"/>
    <hyperlink ref="F214" r:id="rId20" display="https://podminky.urs.cz/item/CS_URS_2022_02/919732211"/>
    <hyperlink ref="F217" r:id="rId21" display="https://podminky.urs.cz/item/CS_URS_2022_02/919735113"/>
    <hyperlink ref="F225" r:id="rId22" display="https://podminky.urs.cz/item/CS_URS_2022_02/997006006"/>
    <hyperlink ref="F234" r:id="rId23" display="https://podminky.urs.cz/item/CS_URS_2022_02/997013847"/>
    <hyperlink ref="F237" r:id="rId24" display="https://podminky.urs.cz/item/CS_URS_2022_02/997221551"/>
    <hyperlink ref="F242" r:id="rId25" display="https://podminky.urs.cz/item/CS_URS_2022_02/997221559"/>
    <hyperlink ref="F246" r:id="rId26" display="https://podminky.urs.cz/item/CS_URS_2022_02/997221561"/>
    <hyperlink ref="F258" r:id="rId27" display="https://podminky.urs.cz/item/CS_URS_2022_02/997221569"/>
    <hyperlink ref="F269" r:id="rId28" display="https://podminky.urs.cz/item/CS_URS_2022_02/997221611"/>
    <hyperlink ref="F275" r:id="rId29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4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152</v>
      </c>
      <c r="L4" s="21"/>
      <c r="M4" s="91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Vybudování a rekonstrukce chodníku v ul. Žižkova, Česká Kamenice</v>
      </c>
      <c r="F7" s="319"/>
      <c r="G7" s="319"/>
      <c r="H7" s="319"/>
      <c r="L7" s="21"/>
    </row>
    <row r="8" spans="2:12" ht="12" customHeight="1">
      <c r="B8" s="21"/>
      <c r="D8" s="28" t="s">
        <v>153</v>
      </c>
      <c r="L8" s="21"/>
    </row>
    <row r="9" spans="2:12" s="1" customFormat="1" ht="16.5" customHeight="1">
      <c r="B9" s="33"/>
      <c r="E9" s="318" t="s">
        <v>1019</v>
      </c>
      <c r="F9" s="317"/>
      <c r="G9" s="317"/>
      <c r="H9" s="317"/>
      <c r="L9" s="33"/>
    </row>
    <row r="10" spans="2:12" s="1" customFormat="1" ht="12" customHeight="1">
      <c r="B10" s="33"/>
      <c r="D10" s="28" t="s">
        <v>155</v>
      </c>
      <c r="L10" s="33"/>
    </row>
    <row r="11" spans="2:12" s="1" customFormat="1" ht="16.5" customHeight="1">
      <c r="B11" s="33"/>
      <c r="E11" s="286" t="s">
        <v>1067</v>
      </c>
      <c r="F11" s="317"/>
      <c r="G11" s="317"/>
      <c r="H11" s="317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19</v>
      </c>
      <c r="F13" s="26" t="s">
        <v>3</v>
      </c>
      <c r="I13" s="28" t="s">
        <v>20</v>
      </c>
      <c r="J13" s="26" t="s">
        <v>3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7. 10. 2022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tr">
        <f>IF('Rekapitulace stavby'!AN10="","",'Rekapitulace stavby'!AN10)</f>
        <v/>
      </c>
      <c r="L16" s="33"/>
    </row>
    <row r="17" spans="2:12" s="1" customFormat="1" ht="18" customHeight="1">
      <c r="B17" s="33"/>
      <c r="E17" s="26" t="str">
        <f>IF('Rekapitulace stavby'!E11="","",'Rekapitulace stavby'!E11)</f>
        <v xml:space="preserve"> </v>
      </c>
      <c r="I17" s="28" t="s">
        <v>27</v>
      </c>
      <c r="J17" s="26" t="str">
        <f>IF('Rekapitulace stavby'!AN11="","",'Rekapitulace stavby'!AN11)</f>
        <v/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28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20" t="str">
        <f>'Rekapitulace stavby'!E14</f>
        <v>Vyplň údaj</v>
      </c>
      <c r="F20" s="309"/>
      <c r="G20" s="309"/>
      <c r="H20" s="309"/>
      <c r="I20" s="28" t="s">
        <v>27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30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27</v>
      </c>
      <c r="J23" s="26" t="str">
        <f>IF('Rekapitulace stavby'!AN17="","",'Rekapitulace stavby'!AN17)</f>
        <v/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32</v>
      </c>
      <c r="I25" s="28" t="s">
        <v>26</v>
      </c>
      <c r="J25" s="26" t="s">
        <v>33</v>
      </c>
      <c r="L25" s="33"/>
    </row>
    <row r="26" spans="2:12" s="1" customFormat="1" ht="18" customHeight="1">
      <c r="B26" s="33"/>
      <c r="E26" s="26" t="s">
        <v>34</v>
      </c>
      <c r="I26" s="28" t="s">
        <v>27</v>
      </c>
      <c r="J26" s="26" t="s">
        <v>35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36</v>
      </c>
      <c r="L28" s="33"/>
    </row>
    <row r="29" spans="2:12" s="7" customFormat="1" ht="16.5" customHeight="1">
      <c r="B29" s="92"/>
      <c r="E29" s="313" t="s">
        <v>3</v>
      </c>
      <c r="F29" s="313"/>
      <c r="G29" s="313"/>
      <c r="H29" s="31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38</v>
      </c>
      <c r="J32" s="64">
        <f>ROUND(J88,2)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40</v>
      </c>
      <c r="I34" s="36" t="s">
        <v>39</v>
      </c>
      <c r="J34" s="36" t="s">
        <v>41</v>
      </c>
      <c r="L34" s="33"/>
    </row>
    <row r="35" spans="2:12" s="1" customFormat="1" ht="14.45" customHeight="1">
      <c r="B35" s="33"/>
      <c r="D35" s="53" t="s">
        <v>42</v>
      </c>
      <c r="E35" s="28" t="s">
        <v>43</v>
      </c>
      <c r="F35" s="84">
        <f>ROUND((SUM(BE88:BE102)),2)</f>
        <v>0</v>
      </c>
      <c r="I35" s="94">
        <v>0.21</v>
      </c>
      <c r="J35" s="84">
        <f>ROUND(((SUM(BE88:BE102))*I35),2)</f>
        <v>0</v>
      </c>
      <c r="L35" s="33"/>
    </row>
    <row r="36" spans="2:12" s="1" customFormat="1" ht="14.45" customHeight="1">
      <c r="B36" s="33"/>
      <c r="E36" s="28" t="s">
        <v>44</v>
      </c>
      <c r="F36" s="84">
        <f>ROUND((SUM(BF88:BF102)),2)</f>
        <v>0</v>
      </c>
      <c r="I36" s="94">
        <v>0.15</v>
      </c>
      <c r="J36" s="84">
        <f>ROUND(((SUM(BF88:BF102))*I36),2)</f>
        <v>0</v>
      </c>
      <c r="L36" s="33"/>
    </row>
    <row r="37" spans="2:12" s="1" customFormat="1" ht="14.45" customHeight="1" hidden="1">
      <c r="B37" s="33"/>
      <c r="E37" s="28" t="s">
        <v>45</v>
      </c>
      <c r="F37" s="84">
        <f>ROUND((SUM(BG88:BG102)),2)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46</v>
      </c>
      <c r="F38" s="84">
        <f>ROUND((SUM(BH88:BH102)),2)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47</v>
      </c>
      <c r="F39" s="84">
        <f>ROUND((SUM(BI88:BI102)),2)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48</v>
      </c>
      <c r="E41" s="55"/>
      <c r="F41" s="55"/>
      <c r="G41" s="97" t="s">
        <v>49</v>
      </c>
      <c r="H41" s="98" t="s">
        <v>50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157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17</v>
      </c>
      <c r="L49" s="33"/>
    </row>
    <row r="50" spans="2:12" s="1" customFormat="1" ht="16.5" customHeight="1">
      <c r="B50" s="33"/>
      <c r="E50" s="318" t="str">
        <f>E7</f>
        <v>Vybudování a rekonstrukce chodníku v ul. Žižkova, Česká Kamenice</v>
      </c>
      <c r="F50" s="319"/>
      <c r="G50" s="319"/>
      <c r="H50" s="319"/>
      <c r="L50" s="33"/>
    </row>
    <row r="51" spans="2:12" ht="12" customHeight="1">
      <c r="B51" s="21"/>
      <c r="C51" s="28" t="s">
        <v>153</v>
      </c>
      <c r="L51" s="21"/>
    </row>
    <row r="52" spans="2:12" s="1" customFormat="1" ht="16.5" customHeight="1">
      <c r="B52" s="33"/>
      <c r="E52" s="318" t="s">
        <v>1019</v>
      </c>
      <c r="F52" s="317"/>
      <c r="G52" s="317"/>
      <c r="H52" s="317"/>
      <c r="L52" s="33"/>
    </row>
    <row r="53" spans="2:12" s="1" customFormat="1" ht="12" customHeight="1">
      <c r="B53" s="33"/>
      <c r="C53" s="28" t="s">
        <v>155</v>
      </c>
      <c r="L53" s="33"/>
    </row>
    <row r="54" spans="2:12" s="1" customFormat="1" ht="16.5" customHeight="1">
      <c r="B54" s="33"/>
      <c r="E54" s="286" t="str">
        <f>E11</f>
        <v xml:space="preserve">SO 102-2 - Zpevněné plochy mimo hlavní trasu </v>
      </c>
      <c r="F54" s="317"/>
      <c r="G54" s="317"/>
      <c r="H54" s="317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7. 10. 2022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 xml:space="preserve"> </v>
      </c>
      <c r="I58" s="28" t="s">
        <v>30</v>
      </c>
      <c r="J58" s="31" t="str">
        <f>E23</f>
        <v xml:space="preserve"> </v>
      </c>
      <c r="L58" s="33"/>
    </row>
    <row r="59" spans="2:12" s="1" customFormat="1" ht="25.7" customHeight="1">
      <c r="B59" s="33"/>
      <c r="C59" s="28" t="s">
        <v>28</v>
      </c>
      <c r="F59" s="26" t="str">
        <f>IF(E20="","",E20)</f>
        <v>Vyplň údaj</v>
      </c>
      <c r="I59" s="28" t="s">
        <v>32</v>
      </c>
      <c r="J59" s="31" t="str">
        <f>E26</f>
        <v>Ing. Kateřina Tumpachová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158</v>
      </c>
      <c r="D61" s="95"/>
      <c r="E61" s="95"/>
      <c r="F61" s="95"/>
      <c r="G61" s="95"/>
      <c r="H61" s="95"/>
      <c r="I61" s="95"/>
      <c r="J61" s="102" t="s">
        <v>159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70</v>
      </c>
      <c r="J63" s="64">
        <f>J88</f>
        <v>0</v>
      </c>
      <c r="L63" s="33"/>
      <c r="AU63" s="18" t="s">
        <v>160</v>
      </c>
    </row>
    <row r="64" spans="2:12" s="8" customFormat="1" ht="24.95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J89</f>
        <v>0</v>
      </c>
      <c r="L64" s="104"/>
    </row>
    <row r="65" spans="2:12" s="9" customFormat="1" ht="19.9" customHeight="1">
      <c r="B65" s="108"/>
      <c r="D65" s="109" t="s">
        <v>164</v>
      </c>
      <c r="E65" s="110"/>
      <c r="F65" s="110"/>
      <c r="G65" s="110"/>
      <c r="H65" s="110"/>
      <c r="I65" s="110"/>
      <c r="J65" s="111">
        <f>J90</f>
        <v>0</v>
      </c>
      <c r="L65" s="108"/>
    </row>
    <row r="66" spans="2:12" s="9" customFormat="1" ht="19.9" customHeight="1">
      <c r="B66" s="108"/>
      <c r="D66" s="109" t="s">
        <v>167</v>
      </c>
      <c r="E66" s="110"/>
      <c r="F66" s="110"/>
      <c r="G66" s="110"/>
      <c r="H66" s="110"/>
      <c r="I66" s="110"/>
      <c r="J66" s="111">
        <f>J99</f>
        <v>0</v>
      </c>
      <c r="L66" s="108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168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17</v>
      </c>
      <c r="L75" s="33"/>
    </row>
    <row r="76" spans="2:12" s="1" customFormat="1" ht="16.5" customHeight="1">
      <c r="B76" s="33"/>
      <c r="E76" s="318" t="str">
        <f>E7</f>
        <v>Vybudování a rekonstrukce chodníku v ul. Žižkova, Česká Kamenice</v>
      </c>
      <c r="F76" s="319"/>
      <c r="G76" s="319"/>
      <c r="H76" s="319"/>
      <c r="L76" s="33"/>
    </row>
    <row r="77" spans="2:12" ht="12" customHeight="1">
      <c r="B77" s="21"/>
      <c r="C77" s="28" t="s">
        <v>153</v>
      </c>
      <c r="L77" s="21"/>
    </row>
    <row r="78" spans="2:12" s="1" customFormat="1" ht="16.5" customHeight="1">
      <c r="B78" s="33"/>
      <c r="E78" s="318" t="s">
        <v>1019</v>
      </c>
      <c r="F78" s="317"/>
      <c r="G78" s="317"/>
      <c r="H78" s="317"/>
      <c r="L78" s="33"/>
    </row>
    <row r="79" spans="2:12" s="1" customFormat="1" ht="12" customHeight="1">
      <c r="B79" s="33"/>
      <c r="C79" s="28" t="s">
        <v>155</v>
      </c>
      <c r="L79" s="33"/>
    </row>
    <row r="80" spans="2:12" s="1" customFormat="1" ht="16.5" customHeight="1">
      <c r="B80" s="33"/>
      <c r="E80" s="286" t="str">
        <f>E11</f>
        <v xml:space="preserve">SO 102-2 - Zpevněné plochy mimo hlavní trasu </v>
      </c>
      <c r="F80" s="317"/>
      <c r="G80" s="317"/>
      <c r="H80" s="317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F14</f>
        <v xml:space="preserve"> </v>
      </c>
      <c r="I82" s="28" t="s">
        <v>23</v>
      </c>
      <c r="J82" s="50" t="str">
        <f>IF(J14="","",J14)</f>
        <v>7. 10. 2022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E17</f>
        <v xml:space="preserve"> </v>
      </c>
      <c r="I84" s="28" t="s">
        <v>30</v>
      </c>
      <c r="J84" s="31" t="str">
        <f>E23</f>
        <v xml:space="preserve"> </v>
      </c>
      <c r="L84" s="33"/>
    </row>
    <row r="85" spans="2:12" s="1" customFormat="1" ht="25.7" customHeight="1">
      <c r="B85" s="33"/>
      <c r="C85" s="28" t="s">
        <v>28</v>
      </c>
      <c r="F85" s="26" t="str">
        <f>IF(E20="","",E20)</f>
        <v>Vyplň údaj</v>
      </c>
      <c r="I85" s="28" t="s">
        <v>32</v>
      </c>
      <c r="J85" s="31" t="str">
        <f>E26</f>
        <v>Ing. Kateřina Tumpachová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12"/>
      <c r="C87" s="113" t="s">
        <v>169</v>
      </c>
      <c r="D87" s="114" t="s">
        <v>57</v>
      </c>
      <c r="E87" s="114" t="s">
        <v>53</v>
      </c>
      <c r="F87" s="114" t="s">
        <v>54</v>
      </c>
      <c r="G87" s="114" t="s">
        <v>170</v>
      </c>
      <c r="H87" s="114" t="s">
        <v>171</v>
      </c>
      <c r="I87" s="114" t="s">
        <v>172</v>
      </c>
      <c r="J87" s="114" t="s">
        <v>159</v>
      </c>
      <c r="K87" s="115" t="s">
        <v>173</v>
      </c>
      <c r="L87" s="112"/>
      <c r="M87" s="57" t="s">
        <v>3</v>
      </c>
      <c r="N87" s="58" t="s">
        <v>42</v>
      </c>
      <c r="O87" s="58" t="s">
        <v>174</v>
      </c>
      <c r="P87" s="58" t="s">
        <v>175</v>
      </c>
      <c r="Q87" s="58" t="s">
        <v>176</v>
      </c>
      <c r="R87" s="58" t="s">
        <v>177</v>
      </c>
      <c r="S87" s="58" t="s">
        <v>178</v>
      </c>
      <c r="T87" s="59" t="s">
        <v>179</v>
      </c>
    </row>
    <row r="88" spans="2:63" s="1" customFormat="1" ht="22.9" customHeight="1">
      <c r="B88" s="33"/>
      <c r="C88" s="62" t="s">
        <v>180</v>
      </c>
      <c r="J88" s="116">
        <f>BK88</f>
        <v>0</v>
      </c>
      <c r="L88" s="33"/>
      <c r="M88" s="60"/>
      <c r="N88" s="51"/>
      <c r="O88" s="51"/>
      <c r="P88" s="117">
        <f>P89</f>
        <v>0</v>
      </c>
      <c r="Q88" s="51"/>
      <c r="R88" s="117">
        <f>R89</f>
        <v>5.0457</v>
      </c>
      <c r="S88" s="51"/>
      <c r="T88" s="118">
        <f>T89</f>
        <v>0</v>
      </c>
      <c r="AT88" s="18" t="s">
        <v>71</v>
      </c>
      <c r="AU88" s="18" t="s">
        <v>160</v>
      </c>
      <c r="BK88" s="119">
        <f>BK89</f>
        <v>0</v>
      </c>
    </row>
    <row r="89" spans="2:63" s="11" customFormat="1" ht="25.9" customHeight="1">
      <c r="B89" s="120"/>
      <c r="D89" s="121" t="s">
        <v>71</v>
      </c>
      <c r="E89" s="122" t="s">
        <v>181</v>
      </c>
      <c r="F89" s="122" t="s">
        <v>182</v>
      </c>
      <c r="I89" s="123"/>
      <c r="J89" s="124">
        <f>BK89</f>
        <v>0</v>
      </c>
      <c r="L89" s="120"/>
      <c r="M89" s="125"/>
      <c r="P89" s="126">
        <f>P90+P99</f>
        <v>0</v>
      </c>
      <c r="R89" s="126">
        <f>R90+R99</f>
        <v>5.0457</v>
      </c>
      <c r="T89" s="127">
        <f>T90+T99</f>
        <v>0</v>
      </c>
      <c r="AR89" s="121" t="s">
        <v>76</v>
      </c>
      <c r="AT89" s="128" t="s">
        <v>71</v>
      </c>
      <c r="AU89" s="128" t="s">
        <v>72</v>
      </c>
      <c r="AY89" s="121" t="s">
        <v>183</v>
      </c>
      <c r="BK89" s="129">
        <f>BK90+BK99</f>
        <v>0</v>
      </c>
    </row>
    <row r="90" spans="2:63" s="11" customFormat="1" ht="22.9" customHeight="1">
      <c r="B90" s="120"/>
      <c r="D90" s="121" t="s">
        <v>71</v>
      </c>
      <c r="E90" s="130" t="s">
        <v>138</v>
      </c>
      <c r="F90" s="130" t="s">
        <v>351</v>
      </c>
      <c r="I90" s="123"/>
      <c r="J90" s="131">
        <f>BK90</f>
        <v>0</v>
      </c>
      <c r="L90" s="120"/>
      <c r="M90" s="125"/>
      <c r="P90" s="126">
        <f>SUM(P91:P98)</f>
        <v>0</v>
      </c>
      <c r="R90" s="126">
        <f>SUM(R91:R98)</f>
        <v>5.0457</v>
      </c>
      <c r="T90" s="127">
        <f>SUM(T91:T98)</f>
        <v>0</v>
      </c>
      <c r="AR90" s="121" t="s">
        <v>76</v>
      </c>
      <c r="AT90" s="128" t="s">
        <v>71</v>
      </c>
      <c r="AU90" s="128" t="s">
        <v>76</v>
      </c>
      <c r="AY90" s="121" t="s">
        <v>183</v>
      </c>
      <c r="BK90" s="129">
        <f>SUM(BK91:BK98)</f>
        <v>0</v>
      </c>
    </row>
    <row r="91" spans="2:65" s="1" customFormat="1" ht="16.5" customHeight="1">
      <c r="B91" s="132"/>
      <c r="C91" s="133" t="s">
        <v>76</v>
      </c>
      <c r="D91" s="133" t="s">
        <v>185</v>
      </c>
      <c r="E91" s="134" t="s">
        <v>379</v>
      </c>
      <c r="F91" s="135" t="s">
        <v>380</v>
      </c>
      <c r="G91" s="136" t="s">
        <v>188</v>
      </c>
      <c r="H91" s="137">
        <v>11</v>
      </c>
      <c r="I91" s="138"/>
      <c r="J91" s="139">
        <f>ROUND(I91*H91,2)</f>
        <v>0</v>
      </c>
      <c r="K91" s="135" t="s">
        <v>189</v>
      </c>
      <c r="L91" s="33"/>
      <c r="M91" s="140" t="s">
        <v>3</v>
      </c>
      <c r="N91" s="141" t="s">
        <v>43</v>
      </c>
      <c r="P91" s="142">
        <f>O91*H91</f>
        <v>0</v>
      </c>
      <c r="Q91" s="142">
        <v>0.1837</v>
      </c>
      <c r="R91" s="142">
        <f>Q91*H91</f>
        <v>2.0207</v>
      </c>
      <c r="S91" s="142">
        <v>0</v>
      </c>
      <c r="T91" s="143">
        <f>S91*H91</f>
        <v>0</v>
      </c>
      <c r="AR91" s="144" t="s">
        <v>127</v>
      </c>
      <c r="AT91" s="144" t="s">
        <v>185</v>
      </c>
      <c r="AU91" s="144" t="s">
        <v>80</v>
      </c>
      <c r="AY91" s="18" t="s">
        <v>183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8" t="s">
        <v>76</v>
      </c>
      <c r="BK91" s="145">
        <f>ROUND(I91*H91,2)</f>
        <v>0</v>
      </c>
      <c r="BL91" s="18" t="s">
        <v>127</v>
      </c>
      <c r="BM91" s="144" t="s">
        <v>1068</v>
      </c>
    </row>
    <row r="92" spans="2:47" s="1" customFormat="1" ht="19.5">
      <c r="B92" s="33"/>
      <c r="D92" s="146" t="s">
        <v>191</v>
      </c>
      <c r="F92" s="147" t="s">
        <v>382</v>
      </c>
      <c r="I92" s="148"/>
      <c r="L92" s="33"/>
      <c r="M92" s="149"/>
      <c r="T92" s="54"/>
      <c r="AT92" s="18" t="s">
        <v>191</v>
      </c>
      <c r="AU92" s="18" t="s">
        <v>80</v>
      </c>
    </row>
    <row r="93" spans="2:47" s="1" customFormat="1" ht="12">
      <c r="B93" s="33"/>
      <c r="D93" s="150" t="s">
        <v>193</v>
      </c>
      <c r="F93" s="151" t="s">
        <v>383</v>
      </c>
      <c r="I93" s="148"/>
      <c r="L93" s="33"/>
      <c r="M93" s="149"/>
      <c r="T93" s="54"/>
      <c r="AT93" s="18" t="s">
        <v>193</v>
      </c>
      <c r="AU93" s="18" t="s">
        <v>80</v>
      </c>
    </row>
    <row r="94" spans="2:51" s="12" customFormat="1" ht="12">
      <c r="B94" s="153"/>
      <c r="D94" s="146" t="s">
        <v>197</v>
      </c>
      <c r="E94" s="154" t="s">
        <v>3</v>
      </c>
      <c r="F94" s="155" t="s">
        <v>600</v>
      </c>
      <c r="H94" s="154" t="s">
        <v>3</v>
      </c>
      <c r="I94" s="156"/>
      <c r="L94" s="153"/>
      <c r="M94" s="157"/>
      <c r="T94" s="158"/>
      <c r="AT94" s="154" t="s">
        <v>197</v>
      </c>
      <c r="AU94" s="154" t="s">
        <v>80</v>
      </c>
      <c r="AV94" s="12" t="s">
        <v>76</v>
      </c>
      <c r="AW94" s="12" t="s">
        <v>31</v>
      </c>
      <c r="AX94" s="12" t="s">
        <v>72</v>
      </c>
      <c r="AY94" s="154" t="s">
        <v>183</v>
      </c>
    </row>
    <row r="95" spans="2:51" s="13" customFormat="1" ht="12">
      <c r="B95" s="159"/>
      <c r="D95" s="146" t="s">
        <v>197</v>
      </c>
      <c r="E95" s="160" t="s">
        <v>3</v>
      </c>
      <c r="F95" s="161" t="s">
        <v>270</v>
      </c>
      <c r="H95" s="162">
        <v>11</v>
      </c>
      <c r="I95" s="163"/>
      <c r="L95" s="159"/>
      <c r="M95" s="164"/>
      <c r="T95" s="165"/>
      <c r="AT95" s="160" t="s">
        <v>197</v>
      </c>
      <c r="AU95" s="160" t="s">
        <v>80</v>
      </c>
      <c r="AV95" s="13" t="s">
        <v>80</v>
      </c>
      <c r="AW95" s="13" t="s">
        <v>31</v>
      </c>
      <c r="AX95" s="13" t="s">
        <v>76</v>
      </c>
      <c r="AY95" s="160" t="s">
        <v>183</v>
      </c>
    </row>
    <row r="96" spans="2:65" s="1" customFormat="1" ht="16.5" customHeight="1">
      <c r="B96" s="132"/>
      <c r="C96" s="173" t="s">
        <v>80</v>
      </c>
      <c r="D96" s="173" t="s">
        <v>312</v>
      </c>
      <c r="E96" s="174" t="s">
        <v>385</v>
      </c>
      <c r="F96" s="175" t="s">
        <v>386</v>
      </c>
      <c r="G96" s="176" t="s">
        <v>188</v>
      </c>
      <c r="H96" s="177">
        <v>12.1</v>
      </c>
      <c r="I96" s="178"/>
      <c r="J96" s="179">
        <f>ROUND(I96*H96,2)</f>
        <v>0</v>
      </c>
      <c r="K96" s="175" t="s">
        <v>3</v>
      </c>
      <c r="L96" s="180"/>
      <c r="M96" s="181" t="s">
        <v>3</v>
      </c>
      <c r="N96" s="182" t="s">
        <v>43</v>
      </c>
      <c r="P96" s="142">
        <f>O96*H96</f>
        <v>0</v>
      </c>
      <c r="Q96" s="142">
        <v>0.25</v>
      </c>
      <c r="R96" s="142">
        <f>Q96*H96</f>
        <v>3.025</v>
      </c>
      <c r="S96" s="142">
        <v>0</v>
      </c>
      <c r="T96" s="143">
        <f>S96*H96</f>
        <v>0</v>
      </c>
      <c r="AR96" s="144" t="s">
        <v>245</v>
      </c>
      <c r="AT96" s="144" t="s">
        <v>312</v>
      </c>
      <c r="AU96" s="144" t="s">
        <v>80</v>
      </c>
      <c r="AY96" s="18" t="s">
        <v>183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76</v>
      </c>
      <c r="BK96" s="145">
        <f>ROUND(I96*H96,2)</f>
        <v>0</v>
      </c>
      <c r="BL96" s="18" t="s">
        <v>127</v>
      </c>
      <c r="BM96" s="144" t="s">
        <v>1069</v>
      </c>
    </row>
    <row r="97" spans="2:47" s="1" customFormat="1" ht="12">
      <c r="B97" s="33"/>
      <c r="D97" s="146" t="s">
        <v>191</v>
      </c>
      <c r="F97" s="147" t="s">
        <v>386</v>
      </c>
      <c r="I97" s="148"/>
      <c r="L97" s="33"/>
      <c r="M97" s="149"/>
      <c r="T97" s="54"/>
      <c r="AT97" s="18" t="s">
        <v>191</v>
      </c>
      <c r="AU97" s="18" t="s">
        <v>80</v>
      </c>
    </row>
    <row r="98" spans="2:51" s="13" customFormat="1" ht="12">
      <c r="B98" s="159"/>
      <c r="D98" s="146" t="s">
        <v>197</v>
      </c>
      <c r="F98" s="161" t="s">
        <v>1070</v>
      </c>
      <c r="H98" s="162">
        <v>12.1</v>
      </c>
      <c r="I98" s="163"/>
      <c r="L98" s="159"/>
      <c r="M98" s="164"/>
      <c r="T98" s="165"/>
      <c r="AT98" s="160" t="s">
        <v>197</v>
      </c>
      <c r="AU98" s="160" t="s">
        <v>80</v>
      </c>
      <c r="AV98" s="13" t="s">
        <v>80</v>
      </c>
      <c r="AW98" s="13" t="s">
        <v>4</v>
      </c>
      <c r="AX98" s="13" t="s">
        <v>76</v>
      </c>
      <c r="AY98" s="160" t="s">
        <v>183</v>
      </c>
    </row>
    <row r="99" spans="2:63" s="11" customFormat="1" ht="22.9" customHeight="1">
      <c r="B99" s="120"/>
      <c r="D99" s="121" t="s">
        <v>71</v>
      </c>
      <c r="E99" s="130" t="s">
        <v>560</v>
      </c>
      <c r="F99" s="130" t="s">
        <v>561</v>
      </c>
      <c r="I99" s="123"/>
      <c r="J99" s="131">
        <f>BK99</f>
        <v>0</v>
      </c>
      <c r="L99" s="120"/>
      <c r="M99" s="125"/>
      <c r="P99" s="126">
        <f>SUM(P100:P102)</f>
        <v>0</v>
      </c>
      <c r="R99" s="126">
        <f>SUM(R100:R102)</f>
        <v>0</v>
      </c>
      <c r="T99" s="127">
        <f>SUM(T100:T102)</f>
        <v>0</v>
      </c>
      <c r="AR99" s="121" t="s">
        <v>76</v>
      </c>
      <c r="AT99" s="128" t="s">
        <v>71</v>
      </c>
      <c r="AU99" s="128" t="s">
        <v>76</v>
      </c>
      <c r="AY99" s="121" t="s">
        <v>183</v>
      </c>
      <c r="BK99" s="129">
        <f>SUM(BK100:BK102)</f>
        <v>0</v>
      </c>
    </row>
    <row r="100" spans="2:65" s="1" customFormat="1" ht="16.5" customHeight="1">
      <c r="B100" s="132"/>
      <c r="C100" s="133" t="s">
        <v>116</v>
      </c>
      <c r="D100" s="133" t="s">
        <v>185</v>
      </c>
      <c r="E100" s="134" t="s">
        <v>563</v>
      </c>
      <c r="F100" s="135" t="s">
        <v>564</v>
      </c>
      <c r="G100" s="136" t="s">
        <v>295</v>
      </c>
      <c r="H100" s="137">
        <v>5.046</v>
      </c>
      <c r="I100" s="138"/>
      <c r="J100" s="139">
        <f>ROUND(I100*H100,2)</f>
        <v>0</v>
      </c>
      <c r="K100" s="135" t="s">
        <v>189</v>
      </c>
      <c r="L100" s="33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127</v>
      </c>
      <c r="AT100" s="144" t="s">
        <v>185</v>
      </c>
      <c r="AU100" s="144" t="s">
        <v>80</v>
      </c>
      <c r="AY100" s="18" t="s">
        <v>183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76</v>
      </c>
      <c r="BK100" s="145">
        <f>ROUND(I100*H100,2)</f>
        <v>0</v>
      </c>
      <c r="BL100" s="18" t="s">
        <v>127</v>
      </c>
      <c r="BM100" s="144" t="s">
        <v>1071</v>
      </c>
    </row>
    <row r="101" spans="2:47" s="1" customFormat="1" ht="12">
      <c r="B101" s="33"/>
      <c r="D101" s="146" t="s">
        <v>191</v>
      </c>
      <c r="F101" s="147" t="s">
        <v>566</v>
      </c>
      <c r="I101" s="148"/>
      <c r="L101" s="33"/>
      <c r="M101" s="149"/>
      <c r="T101" s="54"/>
      <c r="AT101" s="18" t="s">
        <v>191</v>
      </c>
      <c r="AU101" s="18" t="s">
        <v>80</v>
      </c>
    </row>
    <row r="102" spans="2:47" s="1" customFormat="1" ht="12">
      <c r="B102" s="33"/>
      <c r="D102" s="150" t="s">
        <v>193</v>
      </c>
      <c r="F102" s="151" t="s">
        <v>567</v>
      </c>
      <c r="I102" s="148"/>
      <c r="L102" s="33"/>
      <c r="M102" s="190"/>
      <c r="N102" s="191"/>
      <c r="O102" s="191"/>
      <c r="P102" s="191"/>
      <c r="Q102" s="191"/>
      <c r="R102" s="191"/>
      <c r="S102" s="191"/>
      <c r="T102" s="192"/>
      <c r="AT102" s="18" t="s">
        <v>193</v>
      </c>
      <c r="AU102" s="18" t="s">
        <v>80</v>
      </c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3"/>
    </row>
  </sheetData>
  <autoFilter ref="C87:K102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3" r:id="rId1" display="https://podminky.urs.cz/item/CS_URS_2022_02/591211111"/>
    <hyperlink ref="F102" r:id="rId2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AE2134A3CFF744B6258BA9FFA96865" ma:contentTypeVersion="13" ma:contentTypeDescription="Vytvoří nový dokument" ma:contentTypeScope="" ma:versionID="26b8b27794d09e1c74b980c2eba045ed">
  <xsd:schema xmlns:xsd="http://www.w3.org/2001/XMLSchema" xmlns:xs="http://www.w3.org/2001/XMLSchema" xmlns:p="http://schemas.microsoft.com/office/2006/metadata/properties" xmlns:ns2="6dddc615-fbec-4118-bda1-cc448fc7403d" xmlns:ns3="d73f6c49-3e66-4fb8-9604-136b0b0c0615" targetNamespace="http://schemas.microsoft.com/office/2006/metadata/properties" ma:root="true" ma:fieldsID="c743ea0485d3f13d75f59e57540ad22f" ns2:_="" ns3:_="">
    <xsd:import namespace="6dddc615-fbec-4118-bda1-cc448fc7403d"/>
    <xsd:import namespace="d73f6c49-3e66-4fb8-9604-136b0b0c0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dc615-fbec-4118-bda1-cc448fc7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654b4cd-2104-4107-9f38-d10f8718bf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f6c49-3e66-4fb8-9604-136b0b0c061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3d4b4fb-85df-4e28-a7d4-903b1c93f02b}" ma:internalName="TaxCatchAll" ma:showField="CatchAllData" ma:web="d73f6c49-3e66-4fb8-9604-136b0b0c0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3f6c49-3e66-4fb8-9604-136b0b0c0615" xsi:nil="true"/>
    <lcf76f155ced4ddcb4097134ff3c332f xmlns="6dddc615-fbec-4118-bda1-cc448fc740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0570C3-E76D-4EE7-B3B0-5C5A9FCA57B5}"/>
</file>

<file path=customXml/itemProps2.xml><?xml version="1.0" encoding="utf-8"?>
<ds:datastoreItem xmlns:ds="http://schemas.openxmlformats.org/officeDocument/2006/customXml" ds:itemID="{7F84ECD4-EB53-446B-A0E1-E2E301C20F8A}"/>
</file>

<file path=customXml/itemProps3.xml><?xml version="1.0" encoding="utf-8"?>
<ds:datastoreItem xmlns:ds="http://schemas.openxmlformats.org/officeDocument/2006/customXml" ds:itemID="{9C92A3DD-33DD-40A6-A020-A86F7DF67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2023-09-18T21:53:48Z</dcterms:created>
  <dcterms:modified xsi:type="dcterms:W3CDTF">2023-09-18T21:53:56Z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0x0101003DAE2134A3CFF744B6258BA9FFA96865</vt:lpwstr>
  </property>
</Properties>
</file>