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60" windowWidth="24240" windowHeight="13680"/>
  </bookViews>
  <sheets>
    <sheet name="Stavba" sheetId="1" r:id="rId1"/>
    <sheet name="VzorPolozky" sheetId="10" state="hidden" r:id="rId2"/>
    <sheet name="01 2019086 Pol" sheetId="12" r:id="rId3"/>
    <sheet name="02 2019086 Pol" sheetId="13" r:id="rId4"/>
  </sheets>
  <externalReferences>
    <externalReference r:id="rId5"/>
  </externalReferences>
  <definedNames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2019086 Pol'!$1:$7</definedName>
    <definedName name="_xlnm.Print_Titles" localSheetId="3">'02 2019086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2019086 Pol'!$A$1:$W$84</definedName>
    <definedName name="_xlnm.Print_Area" localSheetId="3">'02 2019086 Pol'!$A$1:$W$120</definedName>
    <definedName name="_xlnm.Print_Area" localSheetId="0">Stavba!$A$1:$J$61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3" l="1"/>
  <c r="M9" i="13" s="1"/>
  <c r="I9" i="13"/>
  <c r="K9" i="13"/>
  <c r="O9" i="13"/>
  <c r="Q9" i="13"/>
  <c r="U9" i="13"/>
  <c r="G11" i="13"/>
  <c r="M11" i="13" s="1"/>
  <c r="I11" i="13"/>
  <c r="K11" i="13"/>
  <c r="O11" i="13"/>
  <c r="Q11" i="13"/>
  <c r="U11" i="13"/>
  <c r="G29" i="13"/>
  <c r="M29" i="13" s="1"/>
  <c r="I29" i="13"/>
  <c r="K29" i="13"/>
  <c r="O29" i="13"/>
  <c r="Q29" i="13"/>
  <c r="U29" i="13"/>
  <c r="G31" i="13"/>
  <c r="M31" i="13" s="1"/>
  <c r="I31" i="13"/>
  <c r="K31" i="13"/>
  <c r="O31" i="13"/>
  <c r="Q31" i="13"/>
  <c r="U31" i="13"/>
  <c r="G33" i="13"/>
  <c r="M33" i="13" s="1"/>
  <c r="I33" i="13"/>
  <c r="K33" i="13"/>
  <c r="O33" i="13"/>
  <c r="Q33" i="13"/>
  <c r="U33" i="13"/>
  <c r="G37" i="13"/>
  <c r="M37" i="13" s="1"/>
  <c r="I37" i="13"/>
  <c r="K37" i="13"/>
  <c r="O37" i="13"/>
  <c r="Q37" i="13"/>
  <c r="U37" i="13"/>
  <c r="G39" i="13"/>
  <c r="M39" i="13" s="1"/>
  <c r="I39" i="13"/>
  <c r="K39" i="13"/>
  <c r="O39" i="13"/>
  <c r="Q39" i="13"/>
  <c r="U39" i="13"/>
  <c r="G42" i="13"/>
  <c r="M42" i="13" s="1"/>
  <c r="I42" i="13"/>
  <c r="K42" i="13"/>
  <c r="O42" i="13"/>
  <c r="Q42" i="13"/>
  <c r="U42" i="13"/>
  <c r="G44" i="13"/>
  <c r="I44" i="13"/>
  <c r="K44" i="13"/>
  <c r="O44" i="13"/>
  <c r="Q44" i="13"/>
  <c r="U44" i="13"/>
  <c r="G46" i="13"/>
  <c r="M46" i="13" s="1"/>
  <c r="I46" i="13"/>
  <c r="K46" i="13"/>
  <c r="O46" i="13"/>
  <c r="Q46" i="13"/>
  <c r="U46" i="13"/>
  <c r="G48" i="13"/>
  <c r="M48" i="13" s="1"/>
  <c r="I48" i="13"/>
  <c r="K48" i="13"/>
  <c r="O48" i="13"/>
  <c r="Q48" i="13"/>
  <c r="U48" i="13"/>
  <c r="G51" i="13"/>
  <c r="I51" i="13"/>
  <c r="K51" i="13"/>
  <c r="O51" i="13"/>
  <c r="Q51" i="13"/>
  <c r="U51" i="13"/>
  <c r="G54" i="13"/>
  <c r="I54" i="13"/>
  <c r="K54" i="13"/>
  <c r="M54" i="13"/>
  <c r="O54" i="13"/>
  <c r="Q54" i="13"/>
  <c r="U54" i="13"/>
  <c r="G57" i="13"/>
  <c r="M57" i="13" s="1"/>
  <c r="I57" i="13"/>
  <c r="K57" i="13"/>
  <c r="O57" i="13"/>
  <c r="Q57" i="13"/>
  <c r="U57" i="13"/>
  <c r="G60" i="13"/>
  <c r="M60" i="13" s="1"/>
  <c r="I60" i="13"/>
  <c r="K60" i="13"/>
  <c r="O60" i="13"/>
  <c r="Q60" i="13"/>
  <c r="U60" i="13"/>
  <c r="G64" i="13"/>
  <c r="M64" i="13" s="1"/>
  <c r="I64" i="13"/>
  <c r="K64" i="13"/>
  <c r="O64" i="13"/>
  <c r="Q64" i="13"/>
  <c r="U64" i="13"/>
  <c r="G67" i="13"/>
  <c r="M67" i="13" s="1"/>
  <c r="I67" i="13"/>
  <c r="K67" i="13"/>
  <c r="O67" i="13"/>
  <c r="Q67" i="13"/>
  <c r="U67" i="13"/>
  <c r="G70" i="13"/>
  <c r="M70" i="13" s="1"/>
  <c r="I70" i="13"/>
  <c r="K70" i="13"/>
  <c r="O70" i="13"/>
  <c r="Q70" i="13"/>
  <c r="U70" i="13"/>
  <c r="G73" i="13"/>
  <c r="M73" i="13" s="1"/>
  <c r="I73" i="13"/>
  <c r="K73" i="13"/>
  <c r="O73" i="13"/>
  <c r="Q73" i="13"/>
  <c r="U73" i="13"/>
  <c r="G76" i="13"/>
  <c r="M76" i="13" s="1"/>
  <c r="I76" i="13"/>
  <c r="K76" i="13"/>
  <c r="O76" i="13"/>
  <c r="Q76" i="13"/>
  <c r="U76" i="13"/>
  <c r="G77" i="13"/>
  <c r="M77" i="13" s="1"/>
  <c r="I77" i="13"/>
  <c r="K77" i="13"/>
  <c r="O77" i="13"/>
  <c r="Q77" i="13"/>
  <c r="U77" i="13"/>
  <c r="G78" i="13"/>
  <c r="M78" i="13" s="1"/>
  <c r="I78" i="13"/>
  <c r="K78" i="13"/>
  <c r="O78" i="13"/>
  <c r="Q78" i="13"/>
  <c r="U78" i="13"/>
  <c r="G82" i="13"/>
  <c r="M82" i="13" s="1"/>
  <c r="I82" i="13"/>
  <c r="K82" i="13"/>
  <c r="O82" i="13"/>
  <c r="Q82" i="13"/>
  <c r="U82" i="13"/>
  <c r="G84" i="13"/>
  <c r="M84" i="13" s="1"/>
  <c r="I84" i="13"/>
  <c r="K84" i="13"/>
  <c r="O84" i="13"/>
  <c r="Q84" i="13"/>
  <c r="U84" i="13"/>
  <c r="G85" i="13"/>
  <c r="M85" i="13" s="1"/>
  <c r="I85" i="13"/>
  <c r="K85" i="13"/>
  <c r="O85" i="13"/>
  <c r="Q85" i="13"/>
  <c r="U85" i="13"/>
  <c r="G86" i="13"/>
  <c r="M86" i="13" s="1"/>
  <c r="I86" i="13"/>
  <c r="K86" i="13"/>
  <c r="O86" i="13"/>
  <c r="Q86" i="13"/>
  <c r="U86" i="13"/>
  <c r="G87" i="13"/>
  <c r="M87" i="13" s="1"/>
  <c r="I87" i="13"/>
  <c r="K87" i="13"/>
  <c r="O87" i="13"/>
  <c r="Q87" i="13"/>
  <c r="U87" i="13"/>
  <c r="G88" i="13"/>
  <c r="M88" i="13" s="1"/>
  <c r="I88" i="13"/>
  <c r="K88" i="13"/>
  <c r="O88" i="13"/>
  <c r="Q88" i="13"/>
  <c r="U88" i="13"/>
  <c r="G89" i="13"/>
  <c r="M89" i="13" s="1"/>
  <c r="I89" i="13"/>
  <c r="K89" i="13"/>
  <c r="O89" i="13"/>
  <c r="Q89" i="13"/>
  <c r="U89" i="13"/>
  <c r="G90" i="13"/>
  <c r="M90" i="13" s="1"/>
  <c r="I90" i="13"/>
  <c r="K90" i="13"/>
  <c r="O90" i="13"/>
  <c r="Q90" i="13"/>
  <c r="U90" i="13"/>
  <c r="U93" i="13"/>
  <c r="G94" i="13"/>
  <c r="G93" i="13" s="1"/>
  <c r="I94" i="13"/>
  <c r="I93" i="13" s="1"/>
  <c r="K94" i="13"/>
  <c r="K93" i="13" s="1"/>
  <c r="O94" i="13"/>
  <c r="O93" i="13" s="1"/>
  <c r="Q94" i="13"/>
  <c r="Q93" i="13" s="1"/>
  <c r="U94" i="13"/>
  <c r="G96" i="13"/>
  <c r="G95" i="13" s="1"/>
  <c r="I57" i="1" s="1"/>
  <c r="I17" i="1" s="1"/>
  <c r="I96" i="13"/>
  <c r="I95" i="13" s="1"/>
  <c r="K96" i="13"/>
  <c r="K95" i="13" s="1"/>
  <c r="O96" i="13"/>
  <c r="O95" i="13" s="1"/>
  <c r="Q96" i="13"/>
  <c r="Q95" i="13" s="1"/>
  <c r="U96" i="13"/>
  <c r="U95" i="13" s="1"/>
  <c r="G98" i="13"/>
  <c r="I98" i="13"/>
  <c r="K98" i="13"/>
  <c r="M98" i="13"/>
  <c r="O98" i="13"/>
  <c r="Q98" i="13"/>
  <c r="U98" i="13"/>
  <c r="G99" i="13"/>
  <c r="M99" i="13" s="1"/>
  <c r="I99" i="13"/>
  <c r="K99" i="13"/>
  <c r="O99" i="13"/>
  <c r="Q99" i="13"/>
  <c r="U99" i="13"/>
  <c r="G100" i="13"/>
  <c r="M100" i="13" s="1"/>
  <c r="I100" i="13"/>
  <c r="K100" i="13"/>
  <c r="O100" i="13"/>
  <c r="Q100" i="13"/>
  <c r="U100" i="13"/>
  <c r="G101" i="13"/>
  <c r="M101" i="13" s="1"/>
  <c r="I101" i="13"/>
  <c r="K101" i="13"/>
  <c r="O101" i="13"/>
  <c r="Q101" i="13"/>
  <c r="U101" i="13"/>
  <c r="G103" i="13"/>
  <c r="I103" i="13"/>
  <c r="K103" i="13"/>
  <c r="O103" i="13"/>
  <c r="Q103" i="13"/>
  <c r="U103" i="13"/>
  <c r="U102" i="13" s="1"/>
  <c r="G104" i="13"/>
  <c r="M104" i="13" s="1"/>
  <c r="I104" i="13"/>
  <c r="K104" i="13"/>
  <c r="O104" i="13"/>
  <c r="Q104" i="13"/>
  <c r="Q102" i="13" s="1"/>
  <c r="U104" i="13"/>
  <c r="G106" i="13"/>
  <c r="M106" i="13" s="1"/>
  <c r="I106" i="13"/>
  <c r="K106" i="13"/>
  <c r="O106" i="13"/>
  <c r="Q106" i="13"/>
  <c r="U106" i="13"/>
  <c r="G107" i="13"/>
  <c r="M107" i="13" s="1"/>
  <c r="I107" i="13"/>
  <c r="K107" i="13"/>
  <c r="O107" i="13"/>
  <c r="Q107" i="13"/>
  <c r="U107" i="13"/>
  <c r="G108" i="13"/>
  <c r="M108" i="13" s="1"/>
  <c r="I108" i="13"/>
  <c r="K108" i="13"/>
  <c r="O108" i="13"/>
  <c r="Q108" i="13"/>
  <c r="U108" i="13"/>
  <c r="AD110" i="13"/>
  <c r="F42" i="1" s="1"/>
  <c r="G9" i="12"/>
  <c r="I9" i="12"/>
  <c r="K9" i="12"/>
  <c r="O9" i="12"/>
  <c r="Q9" i="12"/>
  <c r="U9" i="12"/>
  <c r="G11" i="12"/>
  <c r="M11" i="12" s="1"/>
  <c r="I11" i="12"/>
  <c r="K11" i="12"/>
  <c r="O11" i="12"/>
  <c r="Q11" i="12"/>
  <c r="U11" i="12"/>
  <c r="G13" i="12"/>
  <c r="M13" i="12" s="1"/>
  <c r="I13" i="12"/>
  <c r="K13" i="12"/>
  <c r="O13" i="12"/>
  <c r="Q13" i="12"/>
  <c r="U13" i="12"/>
  <c r="G15" i="12"/>
  <c r="M15" i="12" s="1"/>
  <c r="I15" i="12"/>
  <c r="K15" i="12"/>
  <c r="O15" i="12"/>
  <c r="Q15" i="12"/>
  <c r="U15" i="12"/>
  <c r="G19" i="12"/>
  <c r="M19" i="12" s="1"/>
  <c r="I19" i="12"/>
  <c r="K19" i="12"/>
  <c r="O19" i="12"/>
  <c r="Q19" i="12"/>
  <c r="U19" i="12"/>
  <c r="G21" i="12"/>
  <c r="M21" i="12" s="1"/>
  <c r="I21" i="12"/>
  <c r="K21" i="12"/>
  <c r="O21" i="12"/>
  <c r="Q21" i="12"/>
  <c r="U21" i="12"/>
  <c r="G23" i="12"/>
  <c r="M23" i="12" s="1"/>
  <c r="I23" i="12"/>
  <c r="K23" i="12"/>
  <c r="O23" i="12"/>
  <c r="Q23" i="12"/>
  <c r="U23" i="12"/>
  <c r="G25" i="12"/>
  <c r="I25" i="12"/>
  <c r="K25" i="12"/>
  <c r="O25" i="12"/>
  <c r="Q25" i="12"/>
  <c r="U25" i="12"/>
  <c r="G27" i="12"/>
  <c r="M27" i="12" s="1"/>
  <c r="I27" i="12"/>
  <c r="K27" i="12"/>
  <c r="O27" i="12"/>
  <c r="Q27" i="12"/>
  <c r="U27" i="12"/>
  <c r="G29" i="12"/>
  <c r="M29" i="12" s="1"/>
  <c r="I29" i="12"/>
  <c r="K29" i="12"/>
  <c r="O29" i="12"/>
  <c r="Q29" i="12"/>
  <c r="U29" i="12"/>
  <c r="G31" i="12"/>
  <c r="M31" i="12" s="1"/>
  <c r="I31" i="12"/>
  <c r="K31" i="12"/>
  <c r="O31" i="12"/>
  <c r="Q31" i="12"/>
  <c r="U31" i="12"/>
  <c r="G34" i="12"/>
  <c r="M34" i="12" s="1"/>
  <c r="I34" i="12"/>
  <c r="K34" i="12"/>
  <c r="O34" i="12"/>
  <c r="Q34" i="12"/>
  <c r="U34" i="12"/>
  <c r="G36" i="12"/>
  <c r="M36" i="12" s="1"/>
  <c r="I36" i="12"/>
  <c r="K36" i="12"/>
  <c r="O36" i="12"/>
  <c r="Q36" i="12"/>
  <c r="U36" i="12"/>
  <c r="G40" i="12"/>
  <c r="M40" i="12" s="1"/>
  <c r="I40" i="12"/>
  <c r="K40" i="12"/>
  <c r="O40" i="12"/>
  <c r="Q40" i="12"/>
  <c r="U40" i="12"/>
  <c r="G44" i="12"/>
  <c r="M44" i="12" s="1"/>
  <c r="I44" i="12"/>
  <c r="K44" i="12"/>
  <c r="O44" i="12"/>
  <c r="Q44" i="12"/>
  <c r="U44" i="12"/>
  <c r="G47" i="12"/>
  <c r="M47" i="12" s="1"/>
  <c r="I47" i="12"/>
  <c r="K47" i="12"/>
  <c r="O47" i="12"/>
  <c r="Q47" i="12"/>
  <c r="U47" i="12"/>
  <c r="G49" i="12"/>
  <c r="I49" i="12"/>
  <c r="K49" i="12"/>
  <c r="O49" i="12"/>
  <c r="Q49" i="12"/>
  <c r="U49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U56" i="12"/>
  <c r="G57" i="12"/>
  <c r="G56" i="12" s="1"/>
  <c r="I55" i="1" s="1"/>
  <c r="I57" i="12"/>
  <c r="I56" i="12" s="1"/>
  <c r="K57" i="12"/>
  <c r="K56" i="12" s="1"/>
  <c r="M57" i="12"/>
  <c r="M56" i="12" s="1"/>
  <c r="O57" i="12"/>
  <c r="O56" i="12" s="1"/>
  <c r="Q57" i="12"/>
  <c r="Q56" i="12" s="1"/>
  <c r="U57" i="12"/>
  <c r="G61" i="12"/>
  <c r="G60" i="12" s="1"/>
  <c r="I61" i="12"/>
  <c r="I60" i="12" s="1"/>
  <c r="K61" i="12"/>
  <c r="K60" i="12" s="1"/>
  <c r="O61" i="12"/>
  <c r="O60" i="12" s="1"/>
  <c r="Q61" i="12"/>
  <c r="Q60" i="12" s="1"/>
  <c r="U61" i="12"/>
  <c r="U60" i="12" s="1"/>
  <c r="G63" i="12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6" i="12"/>
  <c r="I66" i="12"/>
  <c r="K66" i="12"/>
  <c r="O66" i="12"/>
  <c r="Q66" i="12"/>
  <c r="U66" i="12"/>
  <c r="G68" i="12"/>
  <c r="I68" i="12"/>
  <c r="K68" i="12"/>
  <c r="O68" i="12"/>
  <c r="Q68" i="12"/>
  <c r="U68" i="12"/>
  <c r="U67" i="12" s="1"/>
  <c r="G69" i="12"/>
  <c r="M69" i="12" s="1"/>
  <c r="I69" i="12"/>
  <c r="K69" i="12"/>
  <c r="O69" i="12"/>
  <c r="Q69" i="12"/>
  <c r="U69" i="12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U70" i="12" s="1"/>
  <c r="AD74" i="12"/>
  <c r="F40" i="1" s="1"/>
  <c r="I18" i="1"/>
  <c r="Q67" i="12" l="1"/>
  <c r="I67" i="12"/>
  <c r="O67" i="12"/>
  <c r="M94" i="13"/>
  <c r="M93" i="13" s="1"/>
  <c r="AE74" i="12"/>
  <c r="G40" i="1" s="1"/>
  <c r="H40" i="1" s="1"/>
  <c r="I40" i="1" s="1"/>
  <c r="O70" i="12"/>
  <c r="I102" i="13"/>
  <c r="O102" i="13"/>
  <c r="K105" i="13"/>
  <c r="Q105" i="13"/>
  <c r="I105" i="13"/>
  <c r="K102" i="13"/>
  <c r="G102" i="13"/>
  <c r="U97" i="13"/>
  <c r="O97" i="13"/>
  <c r="M96" i="13"/>
  <c r="M95" i="13" s="1"/>
  <c r="U75" i="13"/>
  <c r="O75" i="13"/>
  <c r="K50" i="13"/>
  <c r="G50" i="13"/>
  <c r="Q43" i="13"/>
  <c r="I43" i="13"/>
  <c r="U43" i="13"/>
  <c r="O43" i="13"/>
  <c r="K8" i="13"/>
  <c r="Q8" i="13"/>
  <c r="I8" i="13"/>
  <c r="I56" i="1"/>
  <c r="U105" i="13"/>
  <c r="O105" i="13"/>
  <c r="K97" i="13"/>
  <c r="Q97" i="13"/>
  <c r="I97" i="13"/>
  <c r="K75" i="13"/>
  <c r="Q75" i="13"/>
  <c r="I75" i="13"/>
  <c r="Q50" i="13"/>
  <c r="I50" i="13"/>
  <c r="U50" i="13"/>
  <c r="O50" i="13"/>
  <c r="K43" i="13"/>
  <c r="G43" i="13"/>
  <c r="I52" i="1" s="1"/>
  <c r="U8" i="13"/>
  <c r="O8" i="13"/>
  <c r="K70" i="12"/>
  <c r="Q70" i="12"/>
  <c r="I70" i="12"/>
  <c r="K67" i="12"/>
  <c r="G67" i="12"/>
  <c r="G62" i="12"/>
  <c r="U62" i="12"/>
  <c r="O62" i="12"/>
  <c r="M61" i="12"/>
  <c r="M60" i="12" s="1"/>
  <c r="K46" i="12"/>
  <c r="G46" i="12"/>
  <c r="Q46" i="12"/>
  <c r="I46" i="12"/>
  <c r="U22" i="12"/>
  <c r="O22" i="12"/>
  <c r="Q8" i="12"/>
  <c r="I8" i="12"/>
  <c r="U8" i="12"/>
  <c r="O8" i="12"/>
  <c r="K62" i="12"/>
  <c r="Q62" i="12"/>
  <c r="I62" i="12"/>
  <c r="U46" i="12"/>
  <c r="O46" i="12"/>
  <c r="K22" i="12"/>
  <c r="G22" i="12"/>
  <c r="Q22" i="12"/>
  <c r="I22" i="12"/>
  <c r="K8" i="12"/>
  <c r="G8" i="12"/>
  <c r="F39" i="1"/>
  <c r="F44" i="1" s="1"/>
  <c r="G23" i="1" s="1"/>
  <c r="M105" i="13"/>
  <c r="M97" i="13"/>
  <c r="M75" i="13"/>
  <c r="M8" i="13"/>
  <c r="G105" i="13"/>
  <c r="G97" i="13"/>
  <c r="G75" i="13"/>
  <c r="G8" i="13"/>
  <c r="AE110" i="13"/>
  <c r="G42" i="1" s="1"/>
  <c r="H42" i="1" s="1"/>
  <c r="I42" i="1" s="1"/>
  <c r="M103" i="13"/>
  <c r="M102" i="13" s="1"/>
  <c r="M51" i="13"/>
  <c r="M50" i="13" s="1"/>
  <c r="M44" i="13"/>
  <c r="M43" i="13" s="1"/>
  <c r="M70" i="12"/>
  <c r="G70" i="12"/>
  <c r="M68" i="12"/>
  <c r="M67" i="12" s="1"/>
  <c r="M66" i="12"/>
  <c r="M62" i="12" s="1"/>
  <c r="M49" i="12"/>
  <c r="M46" i="12" s="1"/>
  <c r="M25" i="12"/>
  <c r="M22" i="12" s="1"/>
  <c r="M9" i="12"/>
  <c r="M8" i="12" s="1"/>
  <c r="J28" i="1"/>
  <c r="J26" i="1"/>
  <c r="G38" i="1"/>
  <c r="F38" i="1"/>
  <c r="J23" i="1"/>
  <c r="J24" i="1"/>
  <c r="J25" i="1"/>
  <c r="J27" i="1"/>
  <c r="E24" i="1"/>
  <c r="E26" i="1"/>
  <c r="I60" i="1" l="1"/>
  <c r="I20" i="1" s="1"/>
  <c r="I59" i="1"/>
  <c r="I19" i="1" s="1"/>
  <c r="G110" i="13"/>
  <c r="I53" i="1"/>
  <c r="I54" i="1"/>
  <c r="G39" i="1"/>
  <c r="I58" i="1"/>
  <c r="I51" i="1"/>
  <c r="G74" i="12"/>
  <c r="A23" i="1"/>
  <c r="G44" i="1" l="1"/>
  <c r="H39" i="1"/>
  <c r="H44" i="1" s="1"/>
  <c r="I16" i="1"/>
  <c r="I21" i="1" s="1"/>
  <c r="I61" i="1"/>
  <c r="G24" i="1"/>
  <c r="A24" i="1"/>
  <c r="G25" i="1" l="1"/>
  <c r="A25" i="1" s="1"/>
  <c r="G28" i="1"/>
  <c r="I39" i="1"/>
  <c r="I44" i="1" s="1"/>
  <c r="J59" i="1"/>
  <c r="J60" i="1"/>
  <c r="J56" i="1"/>
  <c r="J52" i="1"/>
  <c r="J58" i="1"/>
  <c r="J54" i="1"/>
  <c r="J51" i="1"/>
  <c r="J55" i="1"/>
  <c r="J53" i="1"/>
  <c r="J57" i="1"/>
  <c r="A26" i="1" l="1"/>
  <c r="G26" i="1"/>
  <c r="A27" i="1" s="1"/>
  <c r="J40" i="1"/>
  <c r="J42" i="1"/>
  <c r="J39" i="1"/>
  <c r="J44" i="1" s="1"/>
  <c r="J61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<sst xmlns="http://schemas.openxmlformats.org/spreadsheetml/2006/main" count="852" uniqueCount="266">
  <si>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</si>
  <si>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</si>
  <si>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</si>
  <si>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</si>
  <si>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</si>
  <si>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</si>
  <si>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</si>
  <si>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</si>
  <si>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</si>
  <si>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</si>
  <si>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</si>
  <si>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</si>
  <si>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</si>
  <si>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</si>
  <si>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</si>
  <si>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</si>
  <si>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</si>
  <si>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</si>
  <si>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</si>
  <si>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</si>
  <si>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</si>
  <si>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</si>
  <si>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</si>
  <si>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</si>
  <si>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</si>
  <si>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</si>
  <si>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</si>
  <si>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</si>
  <si>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</si>
  <si>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</si>
  <si>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</si>
  <si>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</si>
  <si>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</si>
  <si>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</si>
  <si>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</si>
  <si>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</si>
  <si>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</si>
  <si>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</si>
  <si>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</si>
  <si>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</si>
  <si>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</si>
  <si>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2019086</t>
  </si>
  <si>
    <t>Komunikace ul. Za koupalištěm, Česká Kamenice</t>
  </si>
  <si>
    <t>Stavba</t>
  </si>
  <si>
    <t>01</t>
  </si>
  <si>
    <t>Oprava místní komunikace na p.p.č 1684/2</t>
  </si>
  <si>
    <t>Česká Kamenice</t>
  </si>
  <si>
    <t>02</t>
  </si>
  <si>
    <t>Neveřejně přístupná účelová komunikace</t>
  </si>
  <si>
    <t>Celkem za stavbu</t>
  </si>
  <si>
    <t>CZK</t>
  </si>
  <si>
    <t>Rekapitulace dílů</t>
  </si>
  <si>
    <t>Typ dílu</t>
  </si>
  <si>
    <t>1</t>
  </si>
  <si>
    <t>Zemní práce</t>
  </si>
  <si>
    <t>21</t>
  </si>
  <si>
    <t>Úprava podloží a základ.spáry</t>
  </si>
  <si>
    <t>5</t>
  </si>
  <si>
    <t>Komunikace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</si>
  <si>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</si>
  <si>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</si>
  <si>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</si>
  <si>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</si>
  <si>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</si>
  <si>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</si>
  <si>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762</t>
  </si>
  <si>
    <t>Konstrukce tesařské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</si>
  <si>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</si>
  <si>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</si>
  <si>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</si>
  <si>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</si>
  <si>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</si>
  <si>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</si>
  <si>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</si>
  <si>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</si>
  <si>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</si>
  <si>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</si>
  <si>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</si>
  <si>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</si>
  <si>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</si>
  <si>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</si>
  <si>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</si>
  <si>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</si>
  <si>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</si>
  <si>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</si>
  <si>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</si>
  <si>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</si>
  <si>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</si>
  <si>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</si>
  <si>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</si>
  <si>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</si>
  <si>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</si>
  <si>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</si>
  <si>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</si>
  <si>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</si>
  <si>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</si>
  <si>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</si>
  <si>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</si>
  <si>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113151113R00</t>
  </si>
  <si>
    <t>Fréz.živič.krytu pl.do 500 m2,pruh do 75 cm,tl.4cm</t>
  </si>
  <si>
    <t>m2</t>
  </si>
  <si>
    <t>RTS 19/ I</t>
  </si>
  <si>
    <t>Práce</t>
  </si>
  <si>
    <t>POL1_</t>
  </si>
  <si>
    <t>napojení na stáv. komunikaci : 37,5</t>
  </si>
  <si>
    <t>VV</t>
  </si>
  <si>
    <t>122202201R00</t>
  </si>
  <si>
    <t>Odkopávky pro silnice v hor. 3 do 100 m3</t>
  </si>
  <si>
    <t>m3</t>
  </si>
  <si>
    <t>132201110R00</t>
  </si>
  <si>
    <t>Hloubení rýh š.do 60 cm v hor.3 do 50 m3, STROJNĚ</t>
  </si>
  <si>
    <t>162701105R00</t>
  </si>
  <si>
    <t>Vodorovné přemístění výkopku z hor.1-4 do 10000 m</t>
  </si>
  <si>
    <t>dosypání za obrubou : -146,7*2*0,3*0,1*0,5</t>
  </si>
  <si>
    <t>181101102R00</t>
  </si>
  <si>
    <t>Úprava pláně v zářezech v hor. 1-4, se zhutněním</t>
  </si>
  <si>
    <t>II.úsek : (146,7-30)*3,4</t>
  </si>
  <si>
    <t>199000002R00</t>
  </si>
  <si>
    <t>Poplatek za skládku horniny 1- 4</t>
  </si>
  <si>
    <t>564752111R00</t>
  </si>
  <si>
    <t>Podklad z kam.drceného 32-63 s výplň.kamen. 15 cm</t>
  </si>
  <si>
    <t>II.úsek : (146,7-30)*3</t>
  </si>
  <si>
    <t>564851111RT4</t>
  </si>
  <si>
    <t>Podklad ze štěrkodrti po zhutnění tloušťky 15 cm štěrkodrť frakce 0-63 mm - Edef2=120 MPa</t>
  </si>
  <si>
    <t>565131111R00</t>
  </si>
  <si>
    <t>Podklad z obal kamen. ACP 16+, š. do 3 m, tl. 5 cm</t>
  </si>
  <si>
    <t>565141111R00</t>
  </si>
  <si>
    <t>Podklad z obal kam.ACP 16+,ACP 22+,do 3 m,tl. 6 cm</t>
  </si>
  <si>
    <t>I.úsek : 30*3</t>
  </si>
  <si>
    <t>568111112R00</t>
  </si>
  <si>
    <t>Zřízení vrstvy z geotextilie skl.do 1:5,š.do 7,5 m</t>
  </si>
  <si>
    <t>(146,7-30)*0,3</t>
  </si>
  <si>
    <t>569903311R00</t>
  </si>
  <si>
    <t>Zřízení zemních krajnic se zhutněním</t>
  </si>
  <si>
    <t>dosypání za obrubou : 146,7*2*0,3*0,1*0,5</t>
  </si>
  <si>
    <t>573231110R00</t>
  </si>
  <si>
    <t>Postřik živičný spojovací z emulze 0,3-0,5 kg/m2</t>
  </si>
  <si>
    <t>577131111R00</t>
  </si>
  <si>
    <t>Beton asfalt. ACO 11+ obrusný, š. do 3 m, tl. 4 cm</t>
  </si>
  <si>
    <t>69366081R</t>
  </si>
  <si>
    <t>Geotextílie 500 g/m2 do š. 8,8 m</t>
  </si>
  <si>
    <t>SPCM</t>
  </si>
  <si>
    <t>Specifikace</t>
  </si>
  <si>
    <t>POL3_</t>
  </si>
  <si>
    <t>385,11*1,15</t>
  </si>
  <si>
    <t>917862111R00</t>
  </si>
  <si>
    <t>Osazení stojat. obrub.bet. s opěrou,lože z C 20/25</t>
  </si>
  <si>
    <t>m</t>
  </si>
  <si>
    <t>146,7*2</t>
  </si>
  <si>
    <t>918101111R00</t>
  </si>
  <si>
    <t>Lože pod obrubníky nebo obruby dlažeb z C 20/25</t>
  </si>
  <si>
    <t>146,7*2*0,2*0,1</t>
  </si>
  <si>
    <t>919721211R00</t>
  </si>
  <si>
    <t>Dilatační spáry vyplněné asfalt. zálivkou</t>
  </si>
  <si>
    <t>919735112R00</t>
  </si>
  <si>
    <t>Řezání stávajícího živičného krytu tl. 5 - 10 cm</t>
  </si>
  <si>
    <t>59217460R</t>
  </si>
  <si>
    <t>Obrubník silniční dvouvrstvý ABO 2-15  100x15x25cm</t>
  </si>
  <si>
    <t>kus</t>
  </si>
  <si>
    <t>293,4*1,05</t>
  </si>
  <si>
    <t>-0,07</t>
  </si>
  <si>
    <t>938909311R00</t>
  </si>
  <si>
    <t>Odstranění nánosu z povrchu živičného nebo beton.</t>
  </si>
  <si>
    <t>998225111R00</t>
  </si>
  <si>
    <t>Přesun hmot, pozemní komunikace, kryt živičný</t>
  </si>
  <si>
    <t>t</t>
  </si>
  <si>
    <t>Přesun hmot</t>
  </si>
  <si>
    <t>POL7_</t>
  </si>
  <si>
    <t>979087112R00</t>
  </si>
  <si>
    <t>Nakládání suti na dopravní prostředky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</si>
  <si>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</si>
  <si>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</si>
  <si>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</si>
  <si>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</si>
  <si>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</si>
  <si>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</si>
  <si>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979990112R00</t>
  </si>
  <si>
    <t>Poplatek za skládku suti-obal.kam.-asfalt do 30x30</t>
  </si>
  <si>
    <t>00511 R</t>
  </si>
  <si>
    <t xml:space="preserve">Geodetické práce </t>
  </si>
  <si>
    <t>Soubor</t>
  </si>
  <si>
    <t>Indiv</t>
  </si>
  <si>
    <t>VRN</t>
  </si>
  <si>
    <t>POL99_8</t>
  </si>
  <si>
    <t>005111021R</t>
  </si>
  <si>
    <t>Vytyčení inženýrských sítí</t>
  </si>
  <si>
    <t>005211030R</t>
  </si>
  <si>
    <t xml:space="preserve">Dočasná dopravní opatření </t>
  </si>
  <si>
    <t>005241020R</t>
  </si>
  <si>
    <t xml:space="preserve">Geodetické zaměření skutečného provedení  </t>
  </si>
  <si>
    <t>SUM</t>
  </si>
  <si>
    <t>Poznámky uchazeče k zadání</t>
  </si>
  <si>
    <t>POPUZIV</t>
  </si>
  <si>
    <t>END</t>
  </si>
  <si>
    <t>121101100R00</t>
  </si>
  <si>
    <t>Sejmutí ornice, pl. do 400 m2, přemístění do 50 m</t>
  </si>
  <si>
    <t>27*4,5*0,1</t>
  </si>
  <si>
    <t xml:space="preserve">řez 1-2 : </t>
  </si>
  <si>
    <t>5*4*0,1</t>
  </si>
  <si>
    <t>5*3,4*0,39</t>
  </si>
  <si>
    <t xml:space="preserve">řez 2-3 : </t>
  </si>
  <si>
    <t xml:space="preserve">řez 3-4 : </t>
  </si>
  <si>
    <t>5*(2,+2,96)*0,39</t>
  </si>
  <si>
    <t xml:space="preserve">řez 4-5 : </t>
  </si>
  <si>
    <t>5*0,5*0,2</t>
  </si>
  <si>
    <t>5*4*0,39</t>
  </si>
  <si>
    <t xml:space="preserve">řez 5-6 : </t>
  </si>
  <si>
    <t>5*3*0,5*0,5</t>
  </si>
  <si>
    <t xml:space="preserve">řez 6-7 : </t>
  </si>
  <si>
    <t>6,6*3*0,6*0,5</t>
  </si>
  <si>
    <t>6,6*4*0,39</t>
  </si>
  <si>
    <t>130901121RT3</t>
  </si>
  <si>
    <t>Bourání konstrukcí z betonu prostého ve vykopávk. bagrem s kladivem</t>
  </si>
  <si>
    <t>předpoklad - podezdívka : 1</t>
  </si>
  <si>
    <t>vsak : 26,6*0,4*0,8</t>
  </si>
  <si>
    <t>rýha : 8,512</t>
  </si>
  <si>
    <t>odkopávky : 63,018</t>
  </si>
  <si>
    <t>dosypání : -0,798</t>
  </si>
  <si>
    <t>26,6*3,4</t>
  </si>
  <si>
    <t>182101101R00</t>
  </si>
  <si>
    <t>Svahování v zářezech v hor. 1 - 4</t>
  </si>
  <si>
    <t>26,6*1</t>
  </si>
  <si>
    <t>(26,6-1,5-4)*1</t>
  </si>
  <si>
    <t>211971110R00</t>
  </si>
  <si>
    <t>Opláštění žeber z geotextilie o sklonu do 1 : 2,5</t>
  </si>
  <si>
    <t>26,6*(0,4+0,8)*2</t>
  </si>
  <si>
    <t>212571111R00</t>
  </si>
  <si>
    <t>Výplň odvodňov. trativodů štěrkopískem tříděným 2/8</t>
  </si>
  <si>
    <t>69366074R</t>
  </si>
  <si>
    <t>Geotextílie 200 g/m2 do š. 8,8 m</t>
  </si>
  <si>
    <t>63,84*1,15</t>
  </si>
  <si>
    <t>4*1</t>
  </si>
  <si>
    <t>26,6*3</t>
  </si>
  <si>
    <t>26,6*0,3*2</t>
  </si>
  <si>
    <t xml:space="preserve">dosyp za obrubou : </t>
  </si>
  <si>
    <t>26,6*2*0,3*0,1*0,5</t>
  </si>
  <si>
    <t>110,4*1,15</t>
  </si>
  <si>
    <t>914001121R00</t>
  </si>
  <si>
    <t>Osaz.sloupku dopr.značky vč. bet.základu + Al patka</t>
  </si>
  <si>
    <t>914001125R00</t>
  </si>
  <si>
    <t>Osazení svislé dopr.značky na sloupek nebo konzolu</t>
  </si>
  <si>
    <t>(26,6--4)*1</t>
  </si>
  <si>
    <t>1+1</t>
  </si>
  <si>
    <t>59,2*0,2*0,1</t>
  </si>
  <si>
    <t>40445020.AR</t>
  </si>
  <si>
    <t>Značka doprav zákazová B1 500 fól 1, EG 7letá</t>
  </si>
  <si>
    <t>40445141.AR</t>
  </si>
  <si>
    <t>Značka dopr dodat E12500/500 fól 1, EG 7letá</t>
  </si>
  <si>
    <t>40450205R</t>
  </si>
  <si>
    <t>Dopravní příslušenství, plast.víčko na sloupek 60</t>
  </si>
  <si>
    <t>40450207R</t>
  </si>
  <si>
    <t>Dopravní příslušenství, upínací svorka US 60</t>
  </si>
  <si>
    <t>40450216R</t>
  </si>
  <si>
    <t>Dopravní příslušenství, sloupek Zn 60-350</t>
  </si>
  <si>
    <t>59217027R</t>
  </si>
  <si>
    <t>Obrubník silniční kulatý R1 betonový vnější přírodní, 150 x 250 x 648,7/763,5 mm</t>
  </si>
  <si>
    <t>57,2*1,05</t>
  </si>
  <si>
    <t>-0,06</t>
  </si>
  <si>
    <t>762961820R00</t>
  </si>
  <si>
    <t>Demontáž.oplocení z planěk + příčníky+ sloupky</t>
  </si>
  <si>
    <t>005241010R</t>
  </si>
  <si>
    <t xml:space="preserve">Dokumentace skutečného provedení </t>
  </si>
  <si>
    <t>II.úsek : (176,7-30)*3,4*0,39</t>
  </si>
  <si>
    <t>pro obrubníky : 176,7*2*0,3*0,2</t>
  </si>
  <si>
    <t>výkop : 21,20400</t>
  </si>
  <si>
    <t>odkopávky : 194,52420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</si>
</sst>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F43" sqref="F4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8" t="s">
        <v>4</v>
      </c>
      <c r="C1" s="189"/>
      <c r="D1" s="189"/>
      <c r="E1" s="189"/>
      <c r="F1" s="189"/>
      <c r="G1" s="189"/>
      <c r="H1" s="189"/>
      <c r="I1" s="189"/>
      <c r="J1" s="190"/>
    </row>
    <row r="2" spans="1:15" ht="36" customHeight="1" x14ac:dyDescent="0.2">
      <c r="A2" s="2"/>
      <c r="B2" s="76" t="s">
        <v>24</v>
      </c>
      <c r="C2" s="77"/>
      <c r="D2" s="78" t="s">
        <v>41</v>
      </c>
      <c r="E2" s="197" t="s">
        <v>42</v>
      </c>
      <c r="F2" s="198"/>
      <c r="G2" s="198"/>
      <c r="H2" s="198"/>
      <c r="I2" s="198"/>
      <c r="J2" s="199"/>
      <c r="O2" s="1"/>
    </row>
    <row r="3" spans="1:15" ht="27" hidden="1" customHeight="1" x14ac:dyDescent="0.2">
      <c r="A3" s="2"/>
      <c r="B3" s="79"/>
      <c r="C3" s="77"/>
      <c r="D3" s="80"/>
      <c r="E3" s="200"/>
      <c r="F3" s="201"/>
      <c r="G3" s="201"/>
      <c r="H3" s="201"/>
      <c r="I3" s="201"/>
      <c r="J3" s="202"/>
    </row>
    <row r="4" spans="1:15" ht="23.25" customHeight="1" x14ac:dyDescent="0.2">
      <c r="A4" s="2"/>
      <c r="B4" s="81"/>
      <c r="C4" s="82"/>
      <c r="D4" s="83"/>
      <c r="E4" s="210"/>
      <c r="F4" s="210"/>
      <c r="G4" s="210"/>
      <c r="H4" s="210"/>
      <c r="I4" s="210"/>
      <c r="J4" s="211"/>
    </row>
    <row r="5" spans="1:15" ht="24" customHeight="1" x14ac:dyDescent="0.2">
      <c r="A5" s="2"/>
      <c r="B5" s="31" t="s">
        <v>23</v>
      </c>
      <c r="D5" s="214"/>
      <c r="E5" s="215"/>
      <c r="F5" s="215"/>
      <c r="G5" s="215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6"/>
      <c r="E6" s="217"/>
      <c r="F6" s="217"/>
      <c r="G6" s="21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8"/>
      <c r="F7" s="219"/>
      <c r="G7" s="21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4"/>
      <c r="E11" s="204"/>
      <c r="F11" s="204"/>
      <c r="G11" s="204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09"/>
      <c r="E12" s="209"/>
      <c r="F12" s="209"/>
      <c r="G12" s="209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2"/>
      <c r="F13" s="213"/>
      <c r="G13" s="21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3"/>
      <c r="F15" s="203"/>
      <c r="G15" s="205"/>
      <c r="H15" s="205"/>
      <c r="I15" s="205" t="s">
        <v>31</v>
      </c>
      <c r="J15" s="206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194"/>
      <c r="F16" s="195"/>
      <c r="G16" s="194"/>
      <c r="H16" s="195"/>
      <c r="I16" s="194">
        <f>SUMIF(F51:F60,A16,I51:I60)+SUMIF(F51:F60,"PSU",I51:I60)</f>
        <v>0</v>
      </c>
      <c r="J16" s="196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194"/>
      <c r="F17" s="195"/>
      <c r="G17" s="194"/>
      <c r="H17" s="195"/>
      <c r="I17" s="194">
        <f>SUMIF(F51:F60,A17,I51:I60)</f>
        <v>0</v>
      </c>
      <c r="J17" s="196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194"/>
      <c r="F18" s="195"/>
      <c r="G18" s="194"/>
      <c r="H18" s="195"/>
      <c r="I18" s="194">
        <f>SUMIF(F51:F60,A18,I51:I60)</f>
        <v>0</v>
      </c>
      <c r="J18" s="196"/>
    </row>
    <row r="19" spans="1:10" ht="23.25" customHeight="1" x14ac:dyDescent="0.2">
      <c r="A19" s="138" t="s">
        <v>70</v>
      </c>
      <c r="B19" s="38" t="s">
        <v>29</v>
      </c>
      <c r="C19" s="62"/>
      <c r="D19" s="63"/>
      <c r="E19" s="194"/>
      <c r="F19" s="195"/>
      <c r="G19" s="194"/>
      <c r="H19" s="195"/>
      <c r="I19" s="194">
        <f>SUMIF(F51:F60,A19,I51:I60)</f>
        <v>0</v>
      </c>
      <c r="J19" s="196"/>
    </row>
    <row r="20" spans="1:10" ht="23.25" customHeight="1" x14ac:dyDescent="0.2">
      <c r="A20" s="138" t="s">
        <v>71</v>
      </c>
      <c r="B20" s="38" t="s">
        <v>30</v>
      </c>
      <c r="C20" s="62"/>
      <c r="D20" s="63"/>
      <c r="E20" s="194"/>
      <c r="F20" s="195"/>
      <c r="G20" s="194"/>
      <c r="H20" s="195"/>
      <c r="I20" s="194">
        <f>SUMIF(F51:F60,A20,I51:I60)</f>
        <v>0</v>
      </c>
      <c r="J20" s="196"/>
    </row>
    <row r="21" spans="1:10" ht="23.25" customHeight="1" x14ac:dyDescent="0.2">
      <c r="A21" s="2"/>
      <c r="B21" s="48" t="s">
        <v>31</v>
      </c>
      <c r="C21" s="64"/>
      <c r="D21" s="65"/>
      <c r="E21" s="207"/>
      <c r="F21" s="208"/>
      <c r="G21" s="207"/>
      <c r="H21" s="208"/>
      <c r="I21" s="207">
        <f>SUM(I16:J20)</f>
        <v>0</v>
      </c>
      <c r="J21" s="225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3">
        <f>ZakladDPHSniVypocet</f>
        <v>0</v>
      </c>
      <c r="H23" s="224"/>
      <c r="I23" s="22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1">
        <f>A23</f>
        <v>0</v>
      </c>
      <c r="H24" s="222"/>
      <c r="I24" s="22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3">
        <f>ZakladDPHZaklVypocet</f>
        <v>0</v>
      </c>
      <c r="H25" s="224"/>
      <c r="I25" s="22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1">
        <f>A25</f>
        <v>0</v>
      </c>
      <c r="H26" s="192"/>
      <c r="I26" s="19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3">
        <f>CenaCelkem-(ZakladDPHSni+DPHSni+ZakladDPHZakl+DPHZakl)</f>
        <v>0</v>
      </c>
      <c r="H27" s="193"/>
      <c r="I27" s="193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26">
        <f>ZakladDPHSniVypocet+ZakladDPHZaklVypocet</f>
        <v>0</v>
      </c>
      <c r="H28" s="227"/>
      <c r="I28" s="227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26">
        <f>A27</f>
        <v>0</v>
      </c>
      <c r="H29" s="226"/>
      <c r="I29" s="226"/>
      <c r="J29" s="119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8"/>
      <c r="E34" s="229"/>
      <c r="G34" s="230"/>
      <c r="H34" s="231"/>
      <c r="I34" s="231"/>
      <c r="J34" s="25"/>
    </row>
    <row r="35" spans="1:10" ht="12.75" customHeight="1" x14ac:dyDescent="0.2">
      <c r="A35" s="2"/>
      <c r="B35" s="2"/>
      <c r="D35" s="220" t="s">
        <v>2</v>
      </c>
      <c r="E35" s="22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43</v>
      </c>
      <c r="C39" s="232"/>
      <c r="D39" s="232"/>
      <c r="E39" s="232"/>
      <c r="F39" s="99">
        <f>'01 2019086 Pol'!AD74+'02 2019086 Pol'!AD110</f>
        <v>0</v>
      </c>
      <c r="G39" s="100">
        <f>'01 2019086 Pol'!AE74+'02 2019086 Pol'!AE110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 t="s">
        <v>44</v>
      </c>
      <c r="C40" s="233" t="s">
        <v>45</v>
      </c>
      <c r="D40" s="233"/>
      <c r="E40" s="233"/>
      <c r="F40" s="104">
        <f>'01 2019086 Pol'!AD74</f>
        <v>0</v>
      </c>
      <c r="G40" s="105">
        <f>'01 2019086 Pol'!AE74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">
      <c r="A41" s="88">
        <v>3</v>
      </c>
      <c r="B41" s="107" t="s">
        <v>41</v>
      </c>
      <c r="C41" s="232" t="s">
        <v>46</v>
      </c>
      <c r="D41" s="232"/>
      <c r="E41" s="232"/>
      <c r="F41" s="108"/>
      <c r="G41" s="101"/>
      <c r="H41" s="101"/>
      <c r="I41" s="101"/>
      <c r="J41" s="102"/>
    </row>
    <row r="42" spans="1:10" ht="25.5" customHeight="1" x14ac:dyDescent="0.2">
      <c r="A42" s="88">
        <v>2</v>
      </c>
      <c r="B42" s="103" t="s">
        <v>47</v>
      </c>
      <c r="C42" s="233" t="s">
        <v>48</v>
      </c>
      <c r="D42" s="233"/>
      <c r="E42" s="233"/>
      <c r="F42" s="104">
        <f>'02 2019086 Pol'!AD110</f>
        <v>0</v>
      </c>
      <c r="G42" s="105">
        <f>'02 2019086 Pol'!AE110</f>
        <v>0</v>
      </c>
      <c r="H42" s="105">
        <f>(F42*SazbaDPH1/100)+(G42*SazbaDPH2/100)</f>
        <v>0</v>
      </c>
      <c r="I42" s="105">
        <f>F42+G42+H42</f>
        <v>0</v>
      </c>
      <c r="J42" s="106" t="str">
        <f>IF(CenaCelkemVypocet=0,"",I42/CenaCelkemVypocet*100)</f>
        <v/>
      </c>
    </row>
    <row r="43" spans="1:10" ht="25.5" customHeight="1" x14ac:dyDescent="0.2">
      <c r="A43" s="88">
        <v>3</v>
      </c>
      <c r="B43" s="107" t="s">
        <v>41</v>
      </c>
      <c r="C43" s="232" t="s">
        <v>46</v>
      </c>
      <c r="D43" s="232"/>
      <c r="E43" s="232"/>
      <c r="F43" s="108"/>
      <c r="G43" s="101"/>
      <c r="H43" s="101"/>
      <c r="I43" s="101"/>
      <c r="J43" s="102"/>
    </row>
    <row r="44" spans="1:10" ht="25.5" customHeight="1" x14ac:dyDescent="0.2">
      <c r="A44" s="88"/>
      <c r="B44" s="234" t="s">
        <v>49</v>
      </c>
      <c r="C44" s="235"/>
      <c r="D44" s="235"/>
      <c r="E44" s="236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0">
        <f>SUMIF(A39:A43,"=1",I39:I43)</f>
        <v>0</v>
      </c>
      <c r="J44" s="111">
        <f>SUMIF(A39:A43,"=1",J39:J43)</f>
        <v>0</v>
      </c>
    </row>
    <row r="48" spans="1:10" ht="15.75" x14ac:dyDescent="0.25">
      <c r="B48" s="120" t="s">
        <v>51</v>
      </c>
    </row>
    <row r="50" spans="1:10" ht="25.5" customHeight="1" x14ac:dyDescent="0.2">
      <c r="A50" s="122"/>
      <c r="B50" s="125" t="s">
        <v>18</v>
      </c>
      <c r="C50" s="125" t="s">
        <v>6</v>
      </c>
      <c r="D50" s="126"/>
      <c r="E50" s="126"/>
      <c r="F50" s="127" t="s">
        <v>52</v>
      </c>
      <c r="G50" s="127"/>
      <c r="H50" s="127"/>
      <c r="I50" s="127" t="s">
        <v>31</v>
      </c>
      <c r="J50" s="127" t="s">
        <v>0</v>
      </c>
    </row>
    <row r="51" spans="1:10" ht="36.75" customHeight="1" x14ac:dyDescent="0.2">
      <c r="A51" s="123"/>
      <c r="B51" s="128" t="s">
        <v>53</v>
      </c>
      <c r="C51" s="237" t="s">
        <v>54</v>
      </c>
      <c r="D51" s="238"/>
      <c r="E51" s="238"/>
      <c r="F51" s="136" t="s">
        <v>26</v>
      </c>
      <c r="G51" s="129"/>
      <c r="H51" s="129"/>
      <c r="I51" s="129">
        <f>'01 2019086 Pol'!G8+'02 2019086 Pol'!G8</f>
        <v>0</v>
      </c>
      <c r="J51" s="134" t="str">
        <f>IF(I61=0,"",I51/I61*100)</f>
        <v/>
      </c>
    </row>
    <row r="52" spans="1:10" ht="36.75" customHeight="1" x14ac:dyDescent="0.2">
      <c r="A52" s="123"/>
      <c r="B52" s="128" t="s">
        <v>55</v>
      </c>
      <c r="C52" s="237" t="s">
        <v>56</v>
      </c>
      <c r="D52" s="238"/>
      <c r="E52" s="238"/>
      <c r="F52" s="136" t="s">
        <v>26</v>
      </c>
      <c r="G52" s="129"/>
      <c r="H52" s="129"/>
      <c r="I52" s="129">
        <f>'02 2019086 Pol'!G43</f>
        <v>0</v>
      </c>
      <c r="J52" s="134" t="str">
        <f>IF(I61=0,"",I52/I61*100)</f>
        <v/>
      </c>
    </row>
    <row r="53" spans="1:10" ht="36.75" customHeight="1" x14ac:dyDescent="0.2">
      <c r="A53" s="123"/>
      <c r="B53" s="128" t="s">
        <v>57</v>
      </c>
      <c r="C53" s="237" t="s">
        <v>58</v>
      </c>
      <c r="D53" s="238"/>
      <c r="E53" s="238"/>
      <c r="F53" s="136" t="s">
        <v>26</v>
      </c>
      <c r="G53" s="129"/>
      <c r="H53" s="129"/>
      <c r="I53" s="129">
        <f>'01 2019086 Pol'!G22+'02 2019086 Pol'!G50</f>
        <v>0</v>
      </c>
      <c r="J53" s="134" t="str">
        <f>IF(I61=0,"",I53/I61*100)</f>
        <v/>
      </c>
    </row>
    <row r="54" spans="1:10" ht="36.75" customHeight="1" x14ac:dyDescent="0.2">
      <c r="A54" s="123"/>
      <c r="B54" s="128" t="s">
        <v>59</v>
      </c>
      <c r="C54" s="237" t="s">
        <v>60</v>
      </c>
      <c r="D54" s="238"/>
      <c r="E54" s="238"/>
      <c r="F54" s="136" t="s">
        <v>26</v>
      </c>
      <c r="G54" s="129"/>
      <c r="H54" s="129"/>
      <c r="I54" s="129">
        <f>'01 2019086 Pol'!G46+'02 2019086 Pol'!G75</f>
        <v>0</v>
      </c>
      <c r="J54" s="134" t="str">
        <f>IF(I61=0,"",I54/I61*100)</f>
        <v/>
      </c>
    </row>
    <row r="55" spans="1:10" ht="36.75" customHeight="1" x14ac:dyDescent="0.2">
      <c r="A55" s="123"/>
      <c r="B55" s="128" t="s">
        <v>61</v>
      </c>
      <c r="C55" s="237" t="s">
        <v>62</v>
      </c>
      <c r="D55" s="238"/>
      <c r="E55" s="238"/>
      <c r="F55" s="136" t="s">
        <v>26</v>
      </c>
      <c r="G55" s="129"/>
      <c r="H55" s="129"/>
      <c r="I55" s="129">
        <f>'01 2019086 Pol'!G56</f>
        <v>0</v>
      </c>
      <c r="J55" s="134" t="str">
        <f>IF(I61=0,"",I55/I61*100)</f>
        <v/>
      </c>
    </row>
    <row r="56" spans="1:10" ht="36.75" customHeight="1" x14ac:dyDescent="0.2">
      <c r="A56" s="123"/>
      <c r="B56" s="128" t="s">
        <v>63</v>
      </c>
      <c r="C56" s="237" t="s">
        <v>64</v>
      </c>
      <c r="D56" s="238"/>
      <c r="E56" s="238"/>
      <c r="F56" s="136" t="s">
        <v>26</v>
      </c>
      <c r="G56" s="129"/>
      <c r="H56" s="129"/>
      <c r="I56" s="129">
        <f>'01 2019086 Pol'!G60+'02 2019086 Pol'!G93</f>
        <v>0</v>
      </c>
      <c r="J56" s="134" t="str">
        <f>IF(I61=0,"",I56/I61*100)</f>
        <v/>
      </c>
    </row>
    <row r="57" spans="1:10" ht="36.75" customHeight="1" x14ac:dyDescent="0.2">
      <c r="A57" s="123"/>
      <c r="B57" s="128" t="s">
        <v>65</v>
      </c>
      <c r="C57" s="237" t="s">
        <v>66</v>
      </c>
      <c r="D57" s="238"/>
      <c r="E57" s="238"/>
      <c r="F57" s="136" t="s">
        <v>27</v>
      </c>
      <c r="G57" s="129"/>
      <c r="H57" s="129"/>
      <c r="I57" s="129">
        <f>'02 2019086 Pol'!G95</f>
        <v>0</v>
      </c>
      <c r="J57" s="134" t="str">
        <f>IF(I61=0,"",I57/I61*100)</f>
        <v/>
      </c>
    </row>
    <row r="58" spans="1:10" ht="36.75" customHeight="1" x14ac:dyDescent="0.2">
      <c r="A58" s="123"/>
      <c r="B58" s="128" t="s">
        <v>67</v>
      </c>
      <c r="C58" s="237" t="s">
        <v>68</v>
      </c>
      <c r="D58" s="238"/>
      <c r="E58" s="238"/>
      <c r="F58" s="136" t="s">
        <v>69</v>
      </c>
      <c r="G58" s="129"/>
      <c r="H58" s="129"/>
      <c r="I58" s="129">
        <f>'01 2019086 Pol'!G62+'02 2019086 Pol'!G97</f>
        <v>0</v>
      </c>
      <c r="J58" s="134" t="str">
        <f>IF(I61=0,"",I58/I61*100)</f>
        <v/>
      </c>
    </row>
    <row r="59" spans="1:10" ht="36.75" customHeight="1" x14ac:dyDescent="0.2">
      <c r="A59" s="123"/>
      <c r="B59" s="128" t="s">
        <v>70</v>
      </c>
      <c r="C59" s="237" t="s">
        <v>29</v>
      </c>
      <c r="D59" s="238"/>
      <c r="E59" s="238"/>
      <c r="F59" s="136" t="s">
        <v>70</v>
      </c>
      <c r="G59" s="129"/>
      <c r="H59" s="129"/>
      <c r="I59" s="129">
        <f>'01 2019086 Pol'!G67+'02 2019086 Pol'!G102</f>
        <v>0</v>
      </c>
      <c r="J59" s="134" t="str">
        <f>IF(I61=0,"",I59/I61*100)</f>
        <v/>
      </c>
    </row>
    <row r="60" spans="1:10" ht="36.75" customHeight="1" x14ac:dyDescent="0.2">
      <c r="A60" s="123"/>
      <c r="B60" s="128" t="s">
        <v>71</v>
      </c>
      <c r="C60" s="237" t="s">
        <v>30</v>
      </c>
      <c r="D60" s="238"/>
      <c r="E60" s="238"/>
      <c r="F60" s="136" t="s">
        <v>71</v>
      </c>
      <c r="G60" s="129"/>
      <c r="H60" s="129"/>
      <c r="I60" s="129">
        <f>'01 2019086 Pol'!G70+'02 2019086 Pol'!G105</f>
        <v>0</v>
      </c>
      <c r="J60" s="134" t="str">
        <f>IF(I61=0,"",I60/I61*100)</f>
        <v/>
      </c>
    </row>
    <row r="61" spans="1:10" ht="25.5" customHeight="1" x14ac:dyDescent="0.2">
      <c r="A61" s="124"/>
      <c r="B61" s="130" t="s">
        <v>1</v>
      </c>
      <c r="C61" s="131"/>
      <c r="D61" s="132"/>
      <c r="E61" s="132"/>
      <c r="F61" s="137"/>
      <c r="G61" s="133"/>
      <c r="H61" s="133"/>
      <c r="I61" s="133">
        <f>SUM(I51:I60)</f>
        <v>0</v>
      </c>
      <c r="J61" s="135">
        <f>SUM(J51:J60)</f>
        <v>0</v>
      </c>
    </row>
    <row r="62" spans="1:10" x14ac:dyDescent="0.2">
      <c r="F62" s="86"/>
      <c r="G62" s="86"/>
      <c r="H62" s="86"/>
      <c r="I62" s="86"/>
      <c r="J62" s="87"/>
    </row>
    <row r="63" spans="1:10" x14ac:dyDescent="0.2">
      <c r="F63" s="86"/>
      <c r="G63" s="86"/>
      <c r="H63" s="86"/>
      <c r="I63" s="86"/>
      <c r="J63" s="87"/>
    </row>
    <row r="64" spans="1:10" x14ac:dyDescent="0.2">
      <c r="F64" s="86"/>
      <c r="G64" s="86"/>
      <c r="H64" s="86"/>
      <c r="I64" s="86"/>
      <c r="J64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0:E60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9" t="s">
        <v>7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50" t="s">
        <v>8</v>
      </c>
      <c r="B2" s="49"/>
      <c r="C2" s="241"/>
      <c r="D2" s="241"/>
      <c r="E2" s="241"/>
      <c r="F2" s="241"/>
      <c r="G2" s="242"/>
    </row>
    <row r="3" spans="1:7" ht="24.95" customHeight="1" x14ac:dyDescent="0.2">
      <c r="A3" s="50" t="s">
        <v>9</v>
      </c>
      <c r="B3" s="49"/>
      <c r="C3" s="241"/>
      <c r="D3" s="241"/>
      <c r="E3" s="241"/>
      <c r="F3" s="241"/>
      <c r="G3" s="242"/>
    </row>
    <row r="4" spans="1:7" ht="24.95" customHeight="1" x14ac:dyDescent="0.2">
      <c r="A4" s="50" t="s">
        <v>10</v>
      </c>
      <c r="B4" s="49"/>
      <c r="C4" s="241"/>
      <c r="D4" s="241"/>
      <c r="E4" s="241"/>
      <c r="F4" s="241"/>
      <c r="G4" s="24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Z64" sqref="Z64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F1" t="s">
        <v>72</v>
      </c>
    </row>
    <row r="2" spans="1:59" ht="24.95" customHeight="1" x14ac:dyDescent="0.2">
      <c r="A2" s="139" t="s">
        <v>8</v>
      </c>
      <c r="B2" s="49" t="s">
        <v>41</v>
      </c>
      <c r="C2" s="256" t="s">
        <v>42</v>
      </c>
      <c r="D2" s="257"/>
      <c r="E2" s="257"/>
      <c r="F2" s="257"/>
      <c r="G2" s="258"/>
      <c r="AF2" t="s">
        <v>73</v>
      </c>
    </row>
    <row r="3" spans="1:59" ht="24.95" customHeight="1" x14ac:dyDescent="0.2">
      <c r="A3" s="139" t="s">
        <v>9</v>
      </c>
      <c r="B3" s="49" t="s">
        <v>44</v>
      </c>
      <c r="C3" s="256" t="s">
        <v>45</v>
      </c>
      <c r="D3" s="257"/>
      <c r="E3" s="257"/>
      <c r="F3" s="257"/>
      <c r="G3" s="258"/>
      <c r="AB3" s="121" t="s">
        <v>73</v>
      </c>
      <c r="AF3" t="s">
        <v>74</v>
      </c>
    </row>
    <row r="4" spans="1:59" ht="24.95" customHeight="1" x14ac:dyDescent="0.2">
      <c r="A4" s="140" t="s">
        <v>10</v>
      </c>
      <c r="B4" s="141" t="s">
        <v>41</v>
      </c>
      <c r="C4" s="259" t="s">
        <v>46</v>
      </c>
      <c r="D4" s="260"/>
      <c r="E4" s="260"/>
      <c r="F4" s="260"/>
      <c r="G4" s="261"/>
      <c r="AF4" t="s">
        <v>75</v>
      </c>
    </row>
    <row r="5" spans="1:59" x14ac:dyDescent="0.2">
      <c r="D5" s="10"/>
    </row>
    <row r="6" spans="1:59" ht="38.25" x14ac:dyDescent="0.2">
      <c r="A6" s="143" t="s">
        <v>76</v>
      </c>
      <c r="B6" s="145" t="s">
        <v>77</v>
      </c>
      <c r="C6" s="145" t="s">
        <v>78</v>
      </c>
      <c r="D6" s="144" t="s">
        <v>79</v>
      </c>
      <c r="E6" s="143" t="s">
        <v>80</v>
      </c>
      <c r="F6" s="142" t="s">
        <v>81</v>
      </c>
      <c r="G6" s="143" t="s">
        <v>31</v>
      </c>
      <c r="H6" s="146" t="s">
        <v>32</v>
      </c>
      <c r="I6" s="146" t="s">
        <v>82</v>
      </c>
      <c r="J6" s="146" t="s">
        <v>33</v>
      </c>
      <c r="K6" s="146" t="s">
        <v>83</v>
      </c>
      <c r="L6" s="146" t="s">
        <v>84</v>
      </c>
      <c r="M6" s="146" t="s">
        <v>85</v>
      </c>
      <c r="N6" s="146" t="s">
        <v>86</v>
      </c>
      <c r="O6" s="146" t="s">
        <v>87</v>
      </c>
      <c r="P6" s="146" t="s">
        <v>88</v>
      </c>
      <c r="Q6" s="146" t="s">
        <v>89</v>
      </c>
      <c r="R6" s="146" t="s">
        <v>90</v>
      </c>
      <c r="S6" s="146" t="s">
        <v>91</v>
      </c>
      <c r="T6" s="146" t="s">
        <v>92</v>
      </c>
      <c r="U6" s="146" t="s">
        <v>93</v>
      </c>
      <c r="V6" s="146" t="s">
        <v>94</v>
      </c>
      <c r="W6" s="146" t="s">
        <v>95</v>
      </c>
    </row>
    <row r="7" spans="1:59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59" x14ac:dyDescent="0.2">
      <c r="A8" s="160" t="s">
        <v>96</v>
      </c>
      <c r="B8" s="161" t="s">
        <v>53</v>
      </c>
      <c r="C8" s="181" t="s">
        <v>54</v>
      </c>
      <c r="D8" s="162"/>
      <c r="E8" s="163"/>
      <c r="F8" s="164"/>
      <c r="G8" s="164">
        <f>SUMIF(AF9:AF21,"&lt;&gt;NOR",G9:G21)</f>
        <v>0</v>
      </c>
      <c r="H8" s="164"/>
      <c r="I8" s="164">
        <f>SUM(I9:I21)</f>
        <v>0</v>
      </c>
      <c r="J8" s="164"/>
      <c r="K8" s="164">
        <f>SUM(K9:K21)</f>
        <v>170428.01</v>
      </c>
      <c r="L8" s="164"/>
      <c r="M8" s="164">
        <f>SUM(M9:M21)</f>
        <v>0</v>
      </c>
      <c r="N8" s="164"/>
      <c r="O8" s="164">
        <f>SUM(O9:O21)</f>
        <v>0</v>
      </c>
      <c r="P8" s="164"/>
      <c r="Q8" s="164">
        <f>SUM(Q9:Q21)</f>
        <v>3.3</v>
      </c>
      <c r="R8" s="164"/>
      <c r="S8" s="165"/>
      <c r="T8" s="159"/>
      <c r="U8" s="159">
        <f>SUM(U9:U21)</f>
        <v>101.99</v>
      </c>
      <c r="V8" s="159"/>
      <c r="W8" s="159"/>
      <c r="AF8" t="s">
        <v>97</v>
      </c>
    </row>
    <row r="9" spans="1:59" outlineLevel="1" x14ac:dyDescent="0.2">
      <c r="A9" s="166">
        <v>1</v>
      </c>
      <c r="B9" s="167" t="s">
        <v>98</v>
      </c>
      <c r="C9" s="182" t="s">
        <v>99</v>
      </c>
      <c r="D9" s="168" t="s">
        <v>100</v>
      </c>
      <c r="E9" s="169">
        <v>37.5</v>
      </c>
      <c r="F9" s="170">
        <v>0</v>
      </c>
      <c r="G9" s="171">
        <f>ROUND(E9*F9,2)</f>
        <v>0</v>
      </c>
      <c r="H9" s="170">
        <v>0</v>
      </c>
      <c r="I9" s="171">
        <f>ROUND(E9*H9,2)</f>
        <v>0</v>
      </c>
      <c r="J9" s="170">
        <v>168</v>
      </c>
      <c r="K9" s="171">
        <f>ROUND(E9*J9,2)</f>
        <v>6300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8.7999999999999995E-2</v>
      </c>
      <c r="Q9" s="171">
        <f>ROUND(E9*P9,2)</f>
        <v>3.3</v>
      </c>
      <c r="R9" s="171"/>
      <c r="S9" s="172" t="s">
        <v>101</v>
      </c>
      <c r="T9" s="156">
        <v>7.1999999999999995E-2</v>
      </c>
      <c r="U9" s="156">
        <f>ROUND(E9*T9,2)</f>
        <v>2.7</v>
      </c>
      <c r="V9" s="156"/>
      <c r="W9" s="156" t="s">
        <v>102</v>
      </c>
      <c r="X9" s="147"/>
      <c r="Y9" s="147"/>
      <c r="Z9" s="147"/>
      <c r="AA9" s="147"/>
      <c r="AB9" s="147"/>
      <c r="AC9" s="147"/>
      <c r="AD9" s="147"/>
      <c r="AE9" s="147"/>
      <c r="AF9" s="147" t="s">
        <v>103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outlineLevel="1" x14ac:dyDescent="0.2">
      <c r="A10" s="154"/>
      <c r="B10" s="155"/>
      <c r="C10" s="183" t="s">
        <v>104</v>
      </c>
      <c r="D10" s="157"/>
      <c r="E10" s="158">
        <v>37.5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47"/>
      <c r="Y10" s="147"/>
      <c r="Z10" s="147"/>
      <c r="AA10" s="147"/>
      <c r="AB10" s="147"/>
      <c r="AC10" s="147"/>
      <c r="AD10" s="147"/>
      <c r="AE10" s="147"/>
      <c r="AF10" s="147" t="s">
        <v>105</v>
      </c>
      <c r="AG10" s="147">
        <v>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outlineLevel="1" x14ac:dyDescent="0.2">
      <c r="A11" s="166">
        <v>2</v>
      </c>
      <c r="B11" s="167" t="s">
        <v>106</v>
      </c>
      <c r="C11" s="182" t="s">
        <v>107</v>
      </c>
      <c r="D11" s="168" t="s">
        <v>108</v>
      </c>
      <c r="E11" s="169">
        <v>194.52420000000001</v>
      </c>
      <c r="F11" s="170">
        <v>0</v>
      </c>
      <c r="G11" s="171">
        <f>ROUND(E11*F11,2)</f>
        <v>0</v>
      </c>
      <c r="H11" s="170">
        <v>0</v>
      </c>
      <c r="I11" s="171">
        <f>ROUND(E11*H11,2)</f>
        <v>0</v>
      </c>
      <c r="J11" s="170">
        <v>197.5</v>
      </c>
      <c r="K11" s="171">
        <f>ROUND(E11*J11,2)</f>
        <v>38418.53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/>
      <c r="S11" s="172" t="s">
        <v>101</v>
      </c>
      <c r="T11" s="156">
        <v>0.42199999999999999</v>
      </c>
      <c r="U11" s="156">
        <f>ROUND(E11*T11,2)</f>
        <v>82.09</v>
      </c>
      <c r="V11" s="156"/>
      <c r="W11" s="156" t="s">
        <v>102</v>
      </c>
      <c r="X11" s="147"/>
      <c r="Y11" s="147"/>
      <c r="Z11" s="147"/>
      <c r="AA11" s="147"/>
      <c r="AB11" s="147"/>
      <c r="AC11" s="147"/>
      <c r="AD11" s="147"/>
      <c r="AE11" s="147"/>
      <c r="AF11" s="147" t="s">
        <v>103</v>
      </c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outlineLevel="1" x14ac:dyDescent="0.2">
      <c r="A12" s="154"/>
      <c r="B12" s="155"/>
      <c r="C12" s="183" t="s">
        <v>262</v>
      </c>
      <c r="D12" s="157"/>
      <c r="E12" s="158">
        <v>194.52420000000001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47"/>
      <c r="Y12" s="147"/>
      <c r="Z12" s="147"/>
      <c r="AA12" s="147"/>
      <c r="AB12" s="147"/>
      <c r="AC12" s="147"/>
      <c r="AD12" s="147"/>
      <c r="AE12" s="147"/>
      <c r="AF12" s="147" t="s">
        <v>105</v>
      </c>
      <c r="AG12" s="147">
        <v>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outlineLevel="1" x14ac:dyDescent="0.2">
      <c r="A13" s="166">
        <v>3</v>
      </c>
      <c r="B13" s="167" t="s">
        <v>109</v>
      </c>
      <c r="C13" s="182" t="s">
        <v>110</v>
      </c>
      <c r="D13" s="168" t="s">
        <v>108</v>
      </c>
      <c r="E13" s="169">
        <v>21.204000000000001</v>
      </c>
      <c r="F13" s="170">
        <v>0</v>
      </c>
      <c r="G13" s="171">
        <f>ROUND(E13*F13,2)</f>
        <v>0</v>
      </c>
      <c r="H13" s="170">
        <v>0</v>
      </c>
      <c r="I13" s="171">
        <f>ROUND(E13*H13,2)</f>
        <v>0</v>
      </c>
      <c r="J13" s="170">
        <v>480.5</v>
      </c>
      <c r="K13" s="171">
        <f>ROUND(E13*J13,2)</f>
        <v>10188.52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2" t="s">
        <v>101</v>
      </c>
      <c r="T13" s="156">
        <v>0.36499999999999999</v>
      </c>
      <c r="U13" s="156">
        <f>ROUND(E13*T13,2)</f>
        <v>7.74</v>
      </c>
      <c r="V13" s="156"/>
      <c r="W13" s="156" t="s">
        <v>102</v>
      </c>
      <c r="X13" s="147"/>
      <c r="Y13" s="147"/>
      <c r="Z13" s="147"/>
      <c r="AA13" s="147"/>
      <c r="AB13" s="147"/>
      <c r="AC13" s="147"/>
      <c r="AD13" s="147"/>
      <c r="AE13" s="147"/>
      <c r="AF13" s="147" t="s">
        <v>103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outlineLevel="1" x14ac:dyDescent="0.2">
      <c r="A14" s="154"/>
      <c r="B14" s="155"/>
      <c r="C14" s="183" t="s">
        <v>263</v>
      </c>
      <c r="D14" s="157"/>
      <c r="E14" s="158">
        <v>21.204000000000001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47"/>
      <c r="Y14" s="147"/>
      <c r="Z14" s="147"/>
      <c r="AA14" s="147"/>
      <c r="AB14" s="147"/>
      <c r="AC14" s="147"/>
      <c r="AD14" s="147"/>
      <c r="AE14" s="147"/>
      <c r="AF14" s="147" t="s">
        <v>105</v>
      </c>
      <c r="AG14" s="147">
        <v>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</row>
    <row r="15" spans="1:59" ht="22.5" outlineLevel="1" x14ac:dyDescent="0.2">
      <c r="A15" s="166">
        <v>4</v>
      </c>
      <c r="B15" s="167" t="s">
        <v>111</v>
      </c>
      <c r="C15" s="182" t="s">
        <v>112</v>
      </c>
      <c r="D15" s="168" t="s">
        <v>108</v>
      </c>
      <c r="E15" s="169">
        <v>211.3272</v>
      </c>
      <c r="F15" s="170">
        <v>0</v>
      </c>
      <c r="G15" s="171">
        <f>ROUND(E15*F15,2)</f>
        <v>0</v>
      </c>
      <c r="H15" s="170">
        <v>0</v>
      </c>
      <c r="I15" s="171">
        <f>ROUND(E15*H15,2)</f>
        <v>0</v>
      </c>
      <c r="J15" s="170">
        <v>264.5</v>
      </c>
      <c r="K15" s="171">
        <f>ROUND(E15*J15,2)</f>
        <v>55896.04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/>
      <c r="S15" s="172" t="s">
        <v>101</v>
      </c>
      <c r="T15" s="156">
        <v>1.0999999999999999E-2</v>
      </c>
      <c r="U15" s="156">
        <f>ROUND(E15*T15,2)</f>
        <v>2.3199999999999998</v>
      </c>
      <c r="V15" s="156"/>
      <c r="W15" s="156" t="s">
        <v>102</v>
      </c>
      <c r="X15" s="147"/>
      <c r="Y15" s="147"/>
      <c r="Z15" s="147"/>
      <c r="AA15" s="147"/>
      <c r="AB15" s="147"/>
      <c r="AC15" s="147"/>
      <c r="AD15" s="147"/>
      <c r="AE15" s="147"/>
      <c r="AF15" s="147" t="s">
        <v>103</v>
      </c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 outlineLevel="1" x14ac:dyDescent="0.2">
      <c r="A16" s="154"/>
      <c r="B16" s="155"/>
      <c r="C16" s="183" t="s">
        <v>264</v>
      </c>
      <c r="D16" s="157"/>
      <c r="E16" s="158">
        <v>17.603999999999999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47"/>
      <c r="Y16" s="147"/>
      <c r="Z16" s="147"/>
      <c r="AA16" s="147"/>
      <c r="AB16" s="147"/>
      <c r="AC16" s="147"/>
      <c r="AD16" s="147"/>
      <c r="AE16" s="147"/>
      <c r="AF16" s="147" t="s">
        <v>105</v>
      </c>
      <c r="AG16" s="147">
        <v>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outlineLevel="1" x14ac:dyDescent="0.2">
      <c r="A17" s="154"/>
      <c r="B17" s="155"/>
      <c r="C17" s="183" t="s">
        <v>265</v>
      </c>
      <c r="D17" s="157"/>
      <c r="E17" s="158">
        <v>154.74420000000001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47"/>
      <c r="Y17" s="147"/>
      <c r="Z17" s="147"/>
      <c r="AA17" s="147"/>
      <c r="AB17" s="147"/>
      <c r="AC17" s="147"/>
      <c r="AD17" s="147"/>
      <c r="AE17" s="147"/>
      <c r="AF17" s="147" t="s">
        <v>105</v>
      </c>
      <c r="AG17" s="147">
        <v>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outlineLevel="1" x14ac:dyDescent="0.2">
      <c r="A18" s="154"/>
      <c r="B18" s="155"/>
      <c r="C18" s="183" t="s">
        <v>113</v>
      </c>
      <c r="D18" s="157"/>
      <c r="E18" s="158">
        <v>-4.4009999999999998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47"/>
      <c r="Y18" s="147"/>
      <c r="Z18" s="147"/>
      <c r="AA18" s="147"/>
      <c r="AB18" s="147"/>
      <c r="AC18" s="147"/>
      <c r="AD18" s="147"/>
      <c r="AE18" s="147"/>
      <c r="AF18" s="147" t="s">
        <v>105</v>
      </c>
      <c r="AG18" s="147">
        <v>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 x14ac:dyDescent="0.2">
      <c r="A19" s="166">
        <v>5</v>
      </c>
      <c r="B19" s="167" t="s">
        <v>114</v>
      </c>
      <c r="C19" s="182" t="s">
        <v>115</v>
      </c>
      <c r="D19" s="168" t="s">
        <v>100</v>
      </c>
      <c r="E19" s="169">
        <v>396.78</v>
      </c>
      <c r="F19" s="170">
        <v>0</v>
      </c>
      <c r="G19" s="171">
        <f>ROUND(E19*F19,2)</f>
        <v>0</v>
      </c>
      <c r="H19" s="170">
        <v>0</v>
      </c>
      <c r="I19" s="171">
        <f>ROUND(E19*H19,2)</f>
        <v>0</v>
      </c>
      <c r="J19" s="170">
        <v>13</v>
      </c>
      <c r="K19" s="171">
        <f>ROUND(E19*J19,2)</f>
        <v>5158.1400000000003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/>
      <c r="S19" s="172" t="s">
        <v>101</v>
      </c>
      <c r="T19" s="156">
        <v>1.7999999999999999E-2</v>
      </c>
      <c r="U19" s="156">
        <f>ROUND(E19*T19,2)</f>
        <v>7.14</v>
      </c>
      <c r="V19" s="156"/>
      <c r="W19" s="156" t="s">
        <v>102</v>
      </c>
      <c r="X19" s="147"/>
      <c r="Y19" s="147"/>
      <c r="Z19" s="147"/>
      <c r="AA19" s="147"/>
      <c r="AB19" s="147"/>
      <c r="AC19" s="147"/>
      <c r="AD19" s="147"/>
      <c r="AE19" s="147"/>
      <c r="AF19" s="147" t="s">
        <v>103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outlineLevel="1" x14ac:dyDescent="0.2">
      <c r="A20" s="154"/>
      <c r="B20" s="155"/>
      <c r="C20" s="183" t="s">
        <v>116</v>
      </c>
      <c r="D20" s="157"/>
      <c r="E20" s="158">
        <v>396.78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47"/>
      <c r="Y20" s="147"/>
      <c r="Z20" s="147"/>
      <c r="AA20" s="147"/>
      <c r="AB20" s="147"/>
      <c r="AC20" s="147"/>
      <c r="AD20" s="147"/>
      <c r="AE20" s="147"/>
      <c r="AF20" s="147" t="s">
        <v>105</v>
      </c>
      <c r="AG20" s="147">
        <v>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outlineLevel="1" x14ac:dyDescent="0.2">
      <c r="A21" s="173">
        <v>6</v>
      </c>
      <c r="B21" s="174" t="s">
        <v>117</v>
      </c>
      <c r="C21" s="184" t="s">
        <v>118</v>
      </c>
      <c r="D21" s="175" t="s">
        <v>108</v>
      </c>
      <c r="E21" s="176">
        <v>194.52420000000001</v>
      </c>
      <c r="F21" s="177">
        <v>0</v>
      </c>
      <c r="G21" s="178">
        <f>ROUND(E21*F21,2)</f>
        <v>0</v>
      </c>
      <c r="H21" s="177">
        <v>0</v>
      </c>
      <c r="I21" s="178">
        <f>ROUND(E21*H21,2)</f>
        <v>0</v>
      </c>
      <c r="J21" s="177">
        <v>280</v>
      </c>
      <c r="K21" s="178">
        <f>ROUND(E21*J21,2)</f>
        <v>54466.78</v>
      </c>
      <c r="L21" s="178">
        <v>21</v>
      </c>
      <c r="M21" s="178">
        <f>G21*(1+L21/100)</f>
        <v>0</v>
      </c>
      <c r="N21" s="178">
        <v>0</v>
      </c>
      <c r="O21" s="178">
        <f>ROUND(E21*N21,2)</f>
        <v>0</v>
      </c>
      <c r="P21" s="178">
        <v>0</v>
      </c>
      <c r="Q21" s="178">
        <f>ROUND(E21*P21,2)</f>
        <v>0</v>
      </c>
      <c r="R21" s="178"/>
      <c r="S21" s="179" t="s">
        <v>101</v>
      </c>
      <c r="T21" s="156">
        <v>0</v>
      </c>
      <c r="U21" s="156">
        <f>ROUND(E21*T21,2)</f>
        <v>0</v>
      </c>
      <c r="V21" s="156"/>
      <c r="W21" s="156" t="s">
        <v>102</v>
      </c>
      <c r="X21" s="147"/>
      <c r="Y21" s="147"/>
      <c r="Z21" s="147"/>
      <c r="AA21" s="147"/>
      <c r="AB21" s="147"/>
      <c r="AC21" s="147"/>
      <c r="AD21" s="147"/>
      <c r="AE21" s="147"/>
      <c r="AF21" s="147" t="s">
        <v>103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x14ac:dyDescent="0.2">
      <c r="A22" s="160" t="s">
        <v>96</v>
      </c>
      <c r="B22" s="161" t="s">
        <v>57</v>
      </c>
      <c r="C22" s="181" t="s">
        <v>58</v>
      </c>
      <c r="D22" s="162"/>
      <c r="E22" s="163"/>
      <c r="F22" s="164"/>
      <c r="G22" s="164">
        <f>SUMIF(AF23:AF45,"&lt;&gt;NOR",G23:G45)</f>
        <v>0</v>
      </c>
      <c r="H22" s="164"/>
      <c r="I22" s="164">
        <f>SUM(I23:I45)</f>
        <v>350479.7</v>
      </c>
      <c r="J22" s="164"/>
      <c r="K22" s="164">
        <f>SUM(K23:K45)</f>
        <v>107996.9</v>
      </c>
      <c r="L22" s="164"/>
      <c r="M22" s="164">
        <f>SUM(M23:M45)</f>
        <v>0</v>
      </c>
      <c r="N22" s="164"/>
      <c r="O22" s="164">
        <f>SUM(O23:O45)</f>
        <v>371.76000000000005</v>
      </c>
      <c r="P22" s="164"/>
      <c r="Q22" s="164">
        <f>SUM(Q23:Q45)</f>
        <v>0</v>
      </c>
      <c r="R22" s="164"/>
      <c r="S22" s="165"/>
      <c r="T22" s="159"/>
      <c r="U22" s="159">
        <f>SUM(U23:U45)</f>
        <v>113.63999999999999</v>
      </c>
      <c r="V22" s="159"/>
      <c r="W22" s="159"/>
      <c r="AF22" t="s">
        <v>97</v>
      </c>
    </row>
    <row r="23" spans="1:59" ht="22.5" outlineLevel="1" x14ac:dyDescent="0.2">
      <c r="A23" s="166">
        <v>7</v>
      </c>
      <c r="B23" s="167" t="s">
        <v>119</v>
      </c>
      <c r="C23" s="182" t="s">
        <v>120</v>
      </c>
      <c r="D23" s="168" t="s">
        <v>100</v>
      </c>
      <c r="E23" s="169">
        <v>350.1</v>
      </c>
      <c r="F23" s="170">
        <v>0</v>
      </c>
      <c r="G23" s="171">
        <f>ROUND(E23*F23,2)</f>
        <v>0</v>
      </c>
      <c r="H23" s="170">
        <v>148.32</v>
      </c>
      <c r="I23" s="171">
        <f>ROUND(E23*H23,2)</f>
        <v>51926.83</v>
      </c>
      <c r="J23" s="170">
        <v>48.68</v>
      </c>
      <c r="K23" s="171">
        <f>ROUND(E23*J23,2)</f>
        <v>17042.87</v>
      </c>
      <c r="L23" s="171">
        <v>21</v>
      </c>
      <c r="M23" s="171">
        <f>G23*(1+L23/100)</f>
        <v>0</v>
      </c>
      <c r="N23" s="171">
        <v>0.36834</v>
      </c>
      <c r="O23" s="171">
        <f>ROUND(E23*N23,2)</f>
        <v>128.96</v>
      </c>
      <c r="P23" s="171">
        <v>0</v>
      </c>
      <c r="Q23" s="171">
        <f>ROUND(E23*P23,2)</f>
        <v>0</v>
      </c>
      <c r="R23" s="171"/>
      <c r="S23" s="172" t="s">
        <v>101</v>
      </c>
      <c r="T23" s="156">
        <v>5.5E-2</v>
      </c>
      <c r="U23" s="156">
        <f>ROUND(E23*T23,2)</f>
        <v>19.260000000000002</v>
      </c>
      <c r="V23" s="156"/>
      <c r="W23" s="156" t="s">
        <v>102</v>
      </c>
      <c r="X23" s="147"/>
      <c r="Y23" s="147"/>
      <c r="Z23" s="147"/>
      <c r="AA23" s="147"/>
      <c r="AB23" s="147"/>
      <c r="AC23" s="147"/>
      <c r="AD23" s="147"/>
      <c r="AE23" s="147"/>
      <c r="AF23" s="147" t="s">
        <v>103</v>
      </c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outlineLevel="1" x14ac:dyDescent="0.2">
      <c r="A24" s="154"/>
      <c r="B24" s="155"/>
      <c r="C24" s="183" t="s">
        <v>121</v>
      </c>
      <c r="D24" s="157"/>
      <c r="E24" s="158">
        <v>350.1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47"/>
      <c r="Y24" s="147"/>
      <c r="Z24" s="147"/>
      <c r="AA24" s="147"/>
      <c r="AB24" s="147"/>
      <c r="AC24" s="147"/>
      <c r="AD24" s="147"/>
      <c r="AE24" s="147"/>
      <c r="AF24" s="147" t="s">
        <v>105</v>
      </c>
      <c r="AG24" s="147">
        <v>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ht="22.5" outlineLevel="1" x14ac:dyDescent="0.2">
      <c r="A25" s="166">
        <v>8</v>
      </c>
      <c r="B25" s="167" t="s">
        <v>122</v>
      </c>
      <c r="C25" s="182" t="s">
        <v>123</v>
      </c>
      <c r="D25" s="168" t="s">
        <v>100</v>
      </c>
      <c r="E25" s="169">
        <v>350.1</v>
      </c>
      <c r="F25" s="170">
        <v>0</v>
      </c>
      <c r="G25" s="171">
        <f>ROUND(E25*F25,2)</f>
        <v>0</v>
      </c>
      <c r="H25" s="170">
        <v>160.13999999999999</v>
      </c>
      <c r="I25" s="171">
        <f>ROUND(E25*H25,2)</f>
        <v>56065.01</v>
      </c>
      <c r="J25" s="170">
        <v>25.36</v>
      </c>
      <c r="K25" s="171">
        <f>ROUND(E25*J25,2)</f>
        <v>8878.5400000000009</v>
      </c>
      <c r="L25" s="171">
        <v>21</v>
      </c>
      <c r="M25" s="171">
        <f>G25*(1+L25/100)</f>
        <v>0</v>
      </c>
      <c r="N25" s="171">
        <v>0.378</v>
      </c>
      <c r="O25" s="171">
        <f>ROUND(E25*N25,2)</f>
        <v>132.34</v>
      </c>
      <c r="P25" s="171">
        <v>0</v>
      </c>
      <c r="Q25" s="171">
        <f>ROUND(E25*P25,2)</f>
        <v>0</v>
      </c>
      <c r="R25" s="171"/>
      <c r="S25" s="172" t="s">
        <v>101</v>
      </c>
      <c r="T25" s="156">
        <v>2.5999999999999999E-2</v>
      </c>
      <c r="U25" s="156">
        <f>ROUND(E25*T25,2)</f>
        <v>9.1</v>
      </c>
      <c r="V25" s="156"/>
      <c r="W25" s="156" t="s">
        <v>102</v>
      </c>
      <c r="X25" s="147"/>
      <c r="Y25" s="147"/>
      <c r="Z25" s="147"/>
      <c r="AA25" s="147"/>
      <c r="AB25" s="147"/>
      <c r="AC25" s="147"/>
      <c r="AD25" s="147"/>
      <c r="AE25" s="147"/>
      <c r="AF25" s="147" t="s">
        <v>103</v>
      </c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outlineLevel="1" x14ac:dyDescent="0.2">
      <c r="A26" s="154"/>
      <c r="B26" s="155"/>
      <c r="C26" s="183" t="s">
        <v>121</v>
      </c>
      <c r="D26" s="157"/>
      <c r="E26" s="158">
        <v>350.1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47"/>
      <c r="Y26" s="147"/>
      <c r="Z26" s="147"/>
      <c r="AA26" s="147"/>
      <c r="AB26" s="147"/>
      <c r="AC26" s="147"/>
      <c r="AD26" s="147"/>
      <c r="AE26" s="147"/>
      <c r="AF26" s="147" t="s">
        <v>105</v>
      </c>
      <c r="AG26" s="147">
        <v>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 outlineLevel="1" x14ac:dyDescent="0.2">
      <c r="A27" s="166">
        <v>9</v>
      </c>
      <c r="B27" s="167" t="s">
        <v>124</v>
      </c>
      <c r="C27" s="182" t="s">
        <v>125</v>
      </c>
      <c r="D27" s="168" t="s">
        <v>100</v>
      </c>
      <c r="E27" s="169">
        <v>350.1</v>
      </c>
      <c r="F27" s="170">
        <v>0</v>
      </c>
      <c r="G27" s="171">
        <f>ROUND(E27*F27,2)</f>
        <v>0</v>
      </c>
      <c r="H27" s="170">
        <v>263.26</v>
      </c>
      <c r="I27" s="171">
        <f>ROUND(E27*H27,2)</f>
        <v>92167.33</v>
      </c>
      <c r="J27" s="170">
        <v>79.239999999999995</v>
      </c>
      <c r="K27" s="171">
        <f>ROUND(E27*J27,2)</f>
        <v>27741.919999999998</v>
      </c>
      <c r="L27" s="171">
        <v>21</v>
      </c>
      <c r="M27" s="171">
        <f>G27*(1+L27/100)</f>
        <v>0</v>
      </c>
      <c r="N27" s="171">
        <v>0.13188</v>
      </c>
      <c r="O27" s="171">
        <f>ROUND(E27*N27,2)</f>
        <v>46.17</v>
      </c>
      <c r="P27" s="171">
        <v>0</v>
      </c>
      <c r="Q27" s="171">
        <f>ROUND(E27*P27,2)</f>
        <v>0</v>
      </c>
      <c r="R27" s="171"/>
      <c r="S27" s="172" t="s">
        <v>101</v>
      </c>
      <c r="T27" s="156">
        <v>4.9000000000000002E-2</v>
      </c>
      <c r="U27" s="156">
        <f>ROUND(E27*T27,2)</f>
        <v>17.149999999999999</v>
      </c>
      <c r="V27" s="156"/>
      <c r="W27" s="156" t="s">
        <v>102</v>
      </c>
      <c r="X27" s="147"/>
      <c r="Y27" s="147"/>
      <c r="Z27" s="147"/>
      <c r="AA27" s="147"/>
      <c r="AB27" s="147"/>
      <c r="AC27" s="147"/>
      <c r="AD27" s="147"/>
      <c r="AE27" s="147"/>
      <c r="AF27" s="147" t="s">
        <v>103</v>
      </c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outlineLevel="1" x14ac:dyDescent="0.2">
      <c r="A28" s="154"/>
      <c r="B28" s="155"/>
      <c r="C28" s="183" t="s">
        <v>121</v>
      </c>
      <c r="D28" s="157"/>
      <c r="E28" s="158">
        <v>350.1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47"/>
      <c r="Y28" s="147"/>
      <c r="Z28" s="147"/>
      <c r="AA28" s="147"/>
      <c r="AB28" s="147"/>
      <c r="AC28" s="147"/>
      <c r="AD28" s="147"/>
      <c r="AE28" s="147"/>
      <c r="AF28" s="147" t="s">
        <v>105</v>
      </c>
      <c r="AG28" s="147">
        <v>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outlineLevel="1" x14ac:dyDescent="0.2">
      <c r="A29" s="166">
        <v>10</v>
      </c>
      <c r="B29" s="167" t="s">
        <v>126</v>
      </c>
      <c r="C29" s="182" t="s">
        <v>127</v>
      </c>
      <c r="D29" s="168" t="s">
        <v>100</v>
      </c>
      <c r="E29" s="169">
        <v>90</v>
      </c>
      <c r="F29" s="170">
        <v>0</v>
      </c>
      <c r="G29" s="171">
        <f>ROUND(E29*F29,2)</f>
        <v>0</v>
      </c>
      <c r="H29" s="170">
        <v>313.54000000000002</v>
      </c>
      <c r="I29" s="171">
        <f>ROUND(E29*H29,2)</f>
        <v>28218.6</v>
      </c>
      <c r="J29" s="170">
        <v>84.46</v>
      </c>
      <c r="K29" s="171">
        <f>ROUND(E29*J29,2)</f>
        <v>7601.4</v>
      </c>
      <c r="L29" s="171">
        <v>21</v>
      </c>
      <c r="M29" s="171">
        <f>G29*(1+L29/100)</f>
        <v>0</v>
      </c>
      <c r="N29" s="171">
        <v>0.15826000000000001</v>
      </c>
      <c r="O29" s="171">
        <f>ROUND(E29*N29,2)</f>
        <v>14.24</v>
      </c>
      <c r="P29" s="171">
        <v>0</v>
      </c>
      <c r="Q29" s="171">
        <f>ROUND(E29*P29,2)</f>
        <v>0</v>
      </c>
      <c r="R29" s="171"/>
      <c r="S29" s="172" t="s">
        <v>101</v>
      </c>
      <c r="T29" s="156">
        <v>5.6000000000000001E-2</v>
      </c>
      <c r="U29" s="156">
        <f>ROUND(E29*T29,2)</f>
        <v>5.04</v>
      </c>
      <c r="V29" s="156"/>
      <c r="W29" s="156" t="s">
        <v>102</v>
      </c>
      <c r="X29" s="147"/>
      <c r="Y29" s="147"/>
      <c r="Z29" s="147"/>
      <c r="AA29" s="147"/>
      <c r="AB29" s="147"/>
      <c r="AC29" s="147"/>
      <c r="AD29" s="147"/>
      <c r="AE29" s="147"/>
      <c r="AF29" s="147" t="s">
        <v>103</v>
      </c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outlineLevel="1" x14ac:dyDescent="0.2">
      <c r="A30" s="154"/>
      <c r="B30" s="155"/>
      <c r="C30" s="183" t="s">
        <v>128</v>
      </c>
      <c r="D30" s="157"/>
      <c r="E30" s="158">
        <v>90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47"/>
      <c r="Y30" s="147"/>
      <c r="Z30" s="147"/>
      <c r="AA30" s="147"/>
      <c r="AB30" s="147"/>
      <c r="AC30" s="147"/>
      <c r="AD30" s="147"/>
      <c r="AE30" s="147"/>
      <c r="AF30" s="147" t="s">
        <v>105</v>
      </c>
      <c r="AG30" s="147">
        <v>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outlineLevel="1" x14ac:dyDescent="0.2">
      <c r="A31" s="166">
        <v>11</v>
      </c>
      <c r="B31" s="167" t="s">
        <v>129</v>
      </c>
      <c r="C31" s="182" t="s">
        <v>130</v>
      </c>
      <c r="D31" s="168" t="s">
        <v>100</v>
      </c>
      <c r="E31" s="169">
        <v>385.11</v>
      </c>
      <c r="F31" s="170">
        <v>0</v>
      </c>
      <c r="G31" s="171">
        <f>ROUND(E31*F31,2)</f>
        <v>0</v>
      </c>
      <c r="H31" s="170">
        <v>0</v>
      </c>
      <c r="I31" s="171">
        <f>ROUND(E31*H31,2)</f>
        <v>0</v>
      </c>
      <c r="J31" s="170">
        <v>29.4</v>
      </c>
      <c r="K31" s="171">
        <f>ROUND(E31*J31,2)</f>
        <v>11322.23</v>
      </c>
      <c r="L31" s="171">
        <v>21</v>
      </c>
      <c r="M31" s="171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1"/>
      <c r="S31" s="172" t="s">
        <v>101</v>
      </c>
      <c r="T31" s="156">
        <v>7.0999999999999994E-2</v>
      </c>
      <c r="U31" s="156">
        <f>ROUND(E31*T31,2)</f>
        <v>27.34</v>
      </c>
      <c r="V31" s="156"/>
      <c r="W31" s="156" t="s">
        <v>102</v>
      </c>
      <c r="X31" s="147"/>
      <c r="Y31" s="147"/>
      <c r="Z31" s="147"/>
      <c r="AA31" s="147"/>
      <c r="AB31" s="147"/>
      <c r="AC31" s="147"/>
      <c r="AD31" s="147"/>
      <c r="AE31" s="147"/>
      <c r="AF31" s="147" t="s">
        <v>103</v>
      </c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outlineLevel="1" x14ac:dyDescent="0.2">
      <c r="A32" s="154"/>
      <c r="B32" s="155"/>
      <c r="C32" s="183" t="s">
        <v>121</v>
      </c>
      <c r="D32" s="157"/>
      <c r="E32" s="158">
        <v>350.1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47"/>
      <c r="Y32" s="147"/>
      <c r="Z32" s="147"/>
      <c r="AA32" s="147"/>
      <c r="AB32" s="147"/>
      <c r="AC32" s="147"/>
      <c r="AD32" s="147"/>
      <c r="AE32" s="147"/>
      <c r="AF32" s="147" t="s">
        <v>105</v>
      </c>
      <c r="AG32" s="147">
        <v>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outlineLevel="1" x14ac:dyDescent="0.2">
      <c r="A33" s="154"/>
      <c r="B33" s="155"/>
      <c r="C33" s="183" t="s">
        <v>131</v>
      </c>
      <c r="D33" s="157"/>
      <c r="E33" s="158">
        <v>35.01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47"/>
      <c r="Y33" s="147"/>
      <c r="Z33" s="147"/>
      <c r="AA33" s="147"/>
      <c r="AB33" s="147"/>
      <c r="AC33" s="147"/>
      <c r="AD33" s="147"/>
      <c r="AE33" s="147"/>
      <c r="AF33" s="147" t="s">
        <v>105</v>
      </c>
      <c r="AG33" s="147">
        <v>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outlineLevel="1" x14ac:dyDescent="0.2">
      <c r="A34" s="166">
        <v>12</v>
      </c>
      <c r="B34" s="167" t="s">
        <v>132</v>
      </c>
      <c r="C34" s="182" t="s">
        <v>133</v>
      </c>
      <c r="D34" s="168" t="s">
        <v>108</v>
      </c>
      <c r="E34" s="169">
        <v>4.4009999999999998</v>
      </c>
      <c r="F34" s="170">
        <v>0</v>
      </c>
      <c r="G34" s="171">
        <f>ROUND(E34*F34,2)</f>
        <v>0</v>
      </c>
      <c r="H34" s="170">
        <v>0</v>
      </c>
      <c r="I34" s="171">
        <f>ROUND(E34*H34,2)</f>
        <v>0</v>
      </c>
      <c r="J34" s="170">
        <v>393</v>
      </c>
      <c r="K34" s="171">
        <f>ROUND(E34*J34,2)</f>
        <v>1729.59</v>
      </c>
      <c r="L34" s="171">
        <v>21</v>
      </c>
      <c r="M34" s="171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1"/>
      <c r="S34" s="172" t="s">
        <v>101</v>
      </c>
      <c r="T34" s="156">
        <v>0.96</v>
      </c>
      <c r="U34" s="156">
        <f>ROUND(E34*T34,2)</f>
        <v>4.22</v>
      </c>
      <c r="V34" s="156"/>
      <c r="W34" s="156" t="s">
        <v>102</v>
      </c>
      <c r="X34" s="147"/>
      <c r="Y34" s="147"/>
      <c r="Z34" s="147"/>
      <c r="AA34" s="147"/>
      <c r="AB34" s="147"/>
      <c r="AC34" s="147"/>
      <c r="AD34" s="147"/>
      <c r="AE34" s="147"/>
      <c r="AF34" s="147" t="s">
        <v>103</v>
      </c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outlineLevel="1" x14ac:dyDescent="0.2">
      <c r="A35" s="154"/>
      <c r="B35" s="155"/>
      <c r="C35" s="183" t="s">
        <v>134</v>
      </c>
      <c r="D35" s="157"/>
      <c r="E35" s="158">
        <v>4.4009999999999998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47"/>
      <c r="Y35" s="147"/>
      <c r="Z35" s="147"/>
      <c r="AA35" s="147"/>
      <c r="AB35" s="147"/>
      <c r="AC35" s="147"/>
      <c r="AD35" s="147"/>
      <c r="AE35" s="147"/>
      <c r="AF35" s="147" t="s">
        <v>105</v>
      </c>
      <c r="AG35" s="147">
        <v>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outlineLevel="1" x14ac:dyDescent="0.2">
      <c r="A36" s="166">
        <v>13</v>
      </c>
      <c r="B36" s="167" t="s">
        <v>135</v>
      </c>
      <c r="C36" s="182" t="s">
        <v>136</v>
      </c>
      <c r="D36" s="168" t="s">
        <v>100</v>
      </c>
      <c r="E36" s="169">
        <v>477.6</v>
      </c>
      <c r="F36" s="170">
        <v>0</v>
      </c>
      <c r="G36" s="171">
        <f>ROUND(E36*F36,2)</f>
        <v>0</v>
      </c>
      <c r="H36" s="170">
        <v>6.32</v>
      </c>
      <c r="I36" s="171">
        <f>ROUND(E36*H36,2)</f>
        <v>3018.43</v>
      </c>
      <c r="J36" s="170">
        <v>1.08</v>
      </c>
      <c r="K36" s="171">
        <f>ROUND(E36*J36,2)</f>
        <v>515.80999999999995</v>
      </c>
      <c r="L36" s="171">
        <v>21</v>
      </c>
      <c r="M36" s="171">
        <f>G36*(1+L36/100)</f>
        <v>0</v>
      </c>
      <c r="N36" s="171">
        <v>5.0000000000000001E-4</v>
      </c>
      <c r="O36" s="171">
        <f>ROUND(E36*N36,2)</f>
        <v>0.24</v>
      </c>
      <c r="P36" s="171">
        <v>0</v>
      </c>
      <c r="Q36" s="171">
        <f>ROUND(E36*P36,2)</f>
        <v>0</v>
      </c>
      <c r="R36" s="171"/>
      <c r="S36" s="172" t="s">
        <v>101</v>
      </c>
      <c r="T36" s="156">
        <v>2E-3</v>
      </c>
      <c r="U36" s="156">
        <f>ROUND(E36*T36,2)</f>
        <v>0.96</v>
      </c>
      <c r="V36" s="156"/>
      <c r="W36" s="156" t="s">
        <v>102</v>
      </c>
      <c r="X36" s="147"/>
      <c r="Y36" s="147"/>
      <c r="Z36" s="147"/>
      <c r="AA36" s="147"/>
      <c r="AB36" s="147"/>
      <c r="AC36" s="147"/>
      <c r="AD36" s="147"/>
      <c r="AE36" s="147"/>
      <c r="AF36" s="147" t="s">
        <v>103</v>
      </c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outlineLevel="1" x14ac:dyDescent="0.2">
      <c r="A37" s="154"/>
      <c r="B37" s="155"/>
      <c r="C37" s="183" t="s">
        <v>104</v>
      </c>
      <c r="D37" s="157"/>
      <c r="E37" s="158">
        <v>37.5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47"/>
      <c r="Y37" s="147"/>
      <c r="Z37" s="147"/>
      <c r="AA37" s="147"/>
      <c r="AB37" s="147"/>
      <c r="AC37" s="147"/>
      <c r="AD37" s="147"/>
      <c r="AE37" s="147"/>
      <c r="AF37" s="147" t="s">
        <v>105</v>
      </c>
      <c r="AG37" s="147">
        <v>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outlineLevel="1" x14ac:dyDescent="0.2">
      <c r="A38" s="154"/>
      <c r="B38" s="155"/>
      <c r="C38" s="183" t="s">
        <v>128</v>
      </c>
      <c r="D38" s="157"/>
      <c r="E38" s="158">
        <v>90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47"/>
      <c r="Y38" s="147"/>
      <c r="Z38" s="147"/>
      <c r="AA38" s="147"/>
      <c r="AB38" s="147"/>
      <c r="AC38" s="147"/>
      <c r="AD38" s="147"/>
      <c r="AE38" s="147"/>
      <c r="AF38" s="147" t="s">
        <v>105</v>
      </c>
      <c r="AG38" s="147">
        <v>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outlineLevel="1" x14ac:dyDescent="0.2">
      <c r="A39" s="154"/>
      <c r="B39" s="155"/>
      <c r="C39" s="183" t="s">
        <v>121</v>
      </c>
      <c r="D39" s="157"/>
      <c r="E39" s="158">
        <v>350.1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47"/>
      <c r="Y39" s="147"/>
      <c r="Z39" s="147"/>
      <c r="AA39" s="147"/>
      <c r="AB39" s="147"/>
      <c r="AC39" s="147"/>
      <c r="AD39" s="147"/>
      <c r="AE39" s="147"/>
      <c r="AF39" s="147" t="s">
        <v>105</v>
      </c>
      <c r="AG39" s="147">
        <v>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outlineLevel="1" x14ac:dyDescent="0.2">
      <c r="A40" s="166">
        <v>14</v>
      </c>
      <c r="B40" s="167" t="s">
        <v>137</v>
      </c>
      <c r="C40" s="182" t="s">
        <v>138</v>
      </c>
      <c r="D40" s="168" t="s">
        <v>100</v>
      </c>
      <c r="E40" s="169">
        <v>477.6</v>
      </c>
      <c r="F40" s="170">
        <v>0</v>
      </c>
      <c r="G40" s="171">
        <f>ROUND(E40*F40,2)</f>
        <v>0</v>
      </c>
      <c r="H40" s="170">
        <v>212.06</v>
      </c>
      <c r="I40" s="171">
        <f>ROUND(E40*H40,2)</f>
        <v>101279.86</v>
      </c>
      <c r="J40" s="170">
        <v>69.44</v>
      </c>
      <c r="K40" s="171">
        <f>ROUND(E40*J40,2)</f>
        <v>33164.54</v>
      </c>
      <c r="L40" s="171">
        <v>21</v>
      </c>
      <c r="M40" s="171">
        <f>G40*(1+L40/100)</f>
        <v>0</v>
      </c>
      <c r="N40" s="171">
        <v>0.10373</v>
      </c>
      <c r="O40" s="171">
        <f>ROUND(E40*N40,2)</f>
        <v>49.54</v>
      </c>
      <c r="P40" s="171">
        <v>0</v>
      </c>
      <c r="Q40" s="171">
        <f>ROUND(E40*P40,2)</f>
        <v>0</v>
      </c>
      <c r="R40" s="171"/>
      <c r="S40" s="172" t="s">
        <v>101</v>
      </c>
      <c r="T40" s="156">
        <v>6.4000000000000001E-2</v>
      </c>
      <c r="U40" s="156">
        <f>ROUND(E40*T40,2)</f>
        <v>30.57</v>
      </c>
      <c r="V40" s="156"/>
      <c r="W40" s="156" t="s">
        <v>102</v>
      </c>
      <c r="X40" s="147"/>
      <c r="Y40" s="147"/>
      <c r="Z40" s="147"/>
      <c r="AA40" s="147"/>
      <c r="AB40" s="147"/>
      <c r="AC40" s="147"/>
      <c r="AD40" s="147"/>
      <c r="AE40" s="147"/>
      <c r="AF40" s="147" t="s">
        <v>103</v>
      </c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outlineLevel="1" x14ac:dyDescent="0.2">
      <c r="A41" s="154"/>
      <c r="B41" s="155"/>
      <c r="C41" s="183" t="s">
        <v>104</v>
      </c>
      <c r="D41" s="157"/>
      <c r="E41" s="158">
        <v>37.5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47"/>
      <c r="Y41" s="147"/>
      <c r="Z41" s="147"/>
      <c r="AA41" s="147"/>
      <c r="AB41" s="147"/>
      <c r="AC41" s="147"/>
      <c r="AD41" s="147"/>
      <c r="AE41" s="147"/>
      <c r="AF41" s="147" t="s">
        <v>105</v>
      </c>
      <c r="AG41" s="147">
        <v>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outlineLevel="1" x14ac:dyDescent="0.2">
      <c r="A42" s="154"/>
      <c r="B42" s="155"/>
      <c r="C42" s="183" t="s">
        <v>128</v>
      </c>
      <c r="D42" s="157"/>
      <c r="E42" s="158">
        <v>90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47"/>
      <c r="Y42" s="147"/>
      <c r="Z42" s="147"/>
      <c r="AA42" s="147"/>
      <c r="AB42" s="147"/>
      <c r="AC42" s="147"/>
      <c r="AD42" s="147"/>
      <c r="AE42" s="147"/>
      <c r="AF42" s="147" t="s">
        <v>105</v>
      </c>
      <c r="AG42" s="147">
        <v>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outlineLevel="1" x14ac:dyDescent="0.2">
      <c r="A43" s="154"/>
      <c r="B43" s="155"/>
      <c r="C43" s="183" t="s">
        <v>121</v>
      </c>
      <c r="D43" s="157"/>
      <c r="E43" s="158">
        <v>350.1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47"/>
      <c r="Y43" s="147"/>
      <c r="Z43" s="147"/>
      <c r="AA43" s="147"/>
      <c r="AB43" s="147"/>
      <c r="AC43" s="147"/>
      <c r="AD43" s="147"/>
      <c r="AE43" s="147"/>
      <c r="AF43" s="147" t="s">
        <v>105</v>
      </c>
      <c r="AG43" s="147">
        <v>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 outlineLevel="1" x14ac:dyDescent="0.2">
      <c r="A44" s="166">
        <v>15</v>
      </c>
      <c r="B44" s="167" t="s">
        <v>139</v>
      </c>
      <c r="C44" s="182" t="s">
        <v>140</v>
      </c>
      <c r="D44" s="168" t="s">
        <v>100</v>
      </c>
      <c r="E44" s="169">
        <v>442.87650000000002</v>
      </c>
      <c r="F44" s="170">
        <v>0</v>
      </c>
      <c r="G44" s="171">
        <f>ROUND(E44*F44,2)</f>
        <v>0</v>
      </c>
      <c r="H44" s="170">
        <v>40.200000000000003</v>
      </c>
      <c r="I44" s="171">
        <f>ROUND(E44*H44,2)</f>
        <v>17803.64</v>
      </c>
      <c r="J44" s="170">
        <v>0</v>
      </c>
      <c r="K44" s="171">
        <f>ROUND(E44*J44,2)</f>
        <v>0</v>
      </c>
      <c r="L44" s="171">
        <v>21</v>
      </c>
      <c r="M44" s="171">
        <f>G44*(1+L44/100)</f>
        <v>0</v>
      </c>
      <c r="N44" s="171">
        <v>5.9999999999999995E-4</v>
      </c>
      <c r="O44" s="171">
        <f>ROUND(E44*N44,2)</f>
        <v>0.27</v>
      </c>
      <c r="P44" s="171">
        <v>0</v>
      </c>
      <c r="Q44" s="171">
        <f>ROUND(E44*P44,2)</f>
        <v>0</v>
      </c>
      <c r="R44" s="171" t="s">
        <v>141</v>
      </c>
      <c r="S44" s="172" t="s">
        <v>101</v>
      </c>
      <c r="T44" s="156">
        <v>0</v>
      </c>
      <c r="U44" s="156">
        <f>ROUND(E44*T44,2)</f>
        <v>0</v>
      </c>
      <c r="V44" s="156"/>
      <c r="W44" s="156" t="s">
        <v>142</v>
      </c>
      <c r="X44" s="147"/>
      <c r="Y44" s="147"/>
      <c r="Z44" s="147"/>
      <c r="AA44" s="147"/>
      <c r="AB44" s="147"/>
      <c r="AC44" s="147"/>
      <c r="AD44" s="147"/>
      <c r="AE44" s="147"/>
      <c r="AF44" s="147" t="s">
        <v>143</v>
      </c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</row>
    <row r="45" spans="1:59" outlineLevel="1" x14ac:dyDescent="0.2">
      <c r="A45" s="154"/>
      <c r="B45" s="155"/>
      <c r="C45" s="183" t="s">
        <v>144</v>
      </c>
      <c r="D45" s="157"/>
      <c r="E45" s="158">
        <v>442.87650000000002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47"/>
      <c r="Y45" s="147"/>
      <c r="Z45" s="147"/>
      <c r="AA45" s="147"/>
      <c r="AB45" s="147"/>
      <c r="AC45" s="147"/>
      <c r="AD45" s="147"/>
      <c r="AE45" s="147"/>
      <c r="AF45" s="147" t="s">
        <v>105</v>
      </c>
      <c r="AG45" s="147">
        <v>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 x14ac:dyDescent="0.2">
      <c r="A46" s="160" t="s">
        <v>96</v>
      </c>
      <c r="B46" s="161" t="s">
        <v>59</v>
      </c>
      <c r="C46" s="181" t="s">
        <v>60</v>
      </c>
      <c r="D46" s="162"/>
      <c r="E46" s="163"/>
      <c r="F46" s="164"/>
      <c r="G46" s="164">
        <f>SUMIF(AF47:AF55,"&lt;&gt;NOR",G47:G55)</f>
        <v>0</v>
      </c>
      <c r="H46" s="164"/>
      <c r="I46" s="164">
        <f>SUM(I47:I55)</f>
        <v>104378.75</v>
      </c>
      <c r="J46" s="164"/>
      <c r="K46" s="164">
        <f>SUM(K47:K55)</f>
        <v>40360.57</v>
      </c>
      <c r="L46" s="164"/>
      <c r="M46" s="164">
        <f>SUM(M47:M55)</f>
        <v>0</v>
      </c>
      <c r="N46" s="164"/>
      <c r="O46" s="164">
        <f>SUM(O47:O55)</f>
        <v>94.96</v>
      </c>
      <c r="P46" s="164"/>
      <c r="Q46" s="164">
        <f>SUM(Q47:Q55)</f>
        <v>0</v>
      </c>
      <c r="R46" s="164"/>
      <c r="S46" s="165"/>
      <c r="T46" s="159"/>
      <c r="U46" s="159">
        <f>SUM(U47:U55)</f>
        <v>90.1</v>
      </c>
      <c r="V46" s="159"/>
      <c r="W46" s="159"/>
      <c r="AF46" t="s">
        <v>97</v>
      </c>
    </row>
    <row r="47" spans="1:59" outlineLevel="1" x14ac:dyDescent="0.2">
      <c r="A47" s="166">
        <v>16</v>
      </c>
      <c r="B47" s="167" t="s">
        <v>145</v>
      </c>
      <c r="C47" s="182" t="s">
        <v>146</v>
      </c>
      <c r="D47" s="168" t="s">
        <v>147</v>
      </c>
      <c r="E47" s="169">
        <v>293.39999999999998</v>
      </c>
      <c r="F47" s="170">
        <v>0</v>
      </c>
      <c r="G47" s="171">
        <f>ROUND(E47*F47,2)</f>
        <v>0</v>
      </c>
      <c r="H47" s="170">
        <v>156.62</v>
      </c>
      <c r="I47" s="171">
        <f>ROUND(E47*H47,2)</f>
        <v>45952.31</v>
      </c>
      <c r="J47" s="170">
        <v>122.88</v>
      </c>
      <c r="K47" s="171">
        <f>ROUND(E47*J47,2)</f>
        <v>36052.99</v>
      </c>
      <c r="L47" s="171">
        <v>21</v>
      </c>
      <c r="M47" s="171">
        <f>G47*(1+L47/100)</f>
        <v>0</v>
      </c>
      <c r="N47" s="171">
        <v>0.188</v>
      </c>
      <c r="O47" s="171">
        <f>ROUND(E47*N47,2)</f>
        <v>55.16</v>
      </c>
      <c r="P47" s="171">
        <v>0</v>
      </c>
      <c r="Q47" s="171">
        <f>ROUND(E47*P47,2)</f>
        <v>0</v>
      </c>
      <c r="R47" s="171"/>
      <c r="S47" s="172" t="s">
        <v>101</v>
      </c>
      <c r="T47" s="156">
        <v>0.27200000000000002</v>
      </c>
      <c r="U47" s="156">
        <f>ROUND(E47*T47,2)</f>
        <v>79.8</v>
      </c>
      <c r="V47" s="156"/>
      <c r="W47" s="156" t="s">
        <v>102</v>
      </c>
      <c r="X47" s="147"/>
      <c r="Y47" s="147"/>
      <c r="Z47" s="147"/>
      <c r="AA47" s="147"/>
      <c r="AB47" s="147"/>
      <c r="AC47" s="147"/>
      <c r="AD47" s="147"/>
      <c r="AE47" s="147"/>
      <c r="AF47" s="147" t="s">
        <v>103</v>
      </c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 outlineLevel="1" x14ac:dyDescent="0.2">
      <c r="A48" s="154"/>
      <c r="B48" s="155"/>
      <c r="C48" s="183" t="s">
        <v>148</v>
      </c>
      <c r="D48" s="157"/>
      <c r="E48" s="158">
        <v>293.39999999999998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47"/>
      <c r="Y48" s="147"/>
      <c r="Z48" s="147"/>
      <c r="AA48" s="147"/>
      <c r="AB48" s="147"/>
      <c r="AC48" s="147"/>
      <c r="AD48" s="147"/>
      <c r="AE48" s="147"/>
      <c r="AF48" s="147" t="s">
        <v>105</v>
      </c>
      <c r="AG48" s="147">
        <v>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59" outlineLevel="1" x14ac:dyDescent="0.2">
      <c r="A49" s="166">
        <v>17</v>
      </c>
      <c r="B49" s="167" t="s">
        <v>149</v>
      </c>
      <c r="C49" s="182" t="s">
        <v>150</v>
      </c>
      <c r="D49" s="168" t="s">
        <v>108</v>
      </c>
      <c r="E49" s="169">
        <v>5.8680000000000003</v>
      </c>
      <c r="F49" s="170">
        <v>0</v>
      </c>
      <c r="G49" s="171">
        <f>ROUND(E49*F49,2)</f>
        <v>0</v>
      </c>
      <c r="H49" s="170">
        <v>2098.92</v>
      </c>
      <c r="I49" s="171">
        <f>ROUND(E49*H49,2)</f>
        <v>12316.46</v>
      </c>
      <c r="J49" s="170">
        <v>596.08000000000004</v>
      </c>
      <c r="K49" s="171">
        <f>ROUND(E49*J49,2)</f>
        <v>3497.8</v>
      </c>
      <c r="L49" s="171">
        <v>21</v>
      </c>
      <c r="M49" s="171">
        <f>G49*(1+L49/100)</f>
        <v>0</v>
      </c>
      <c r="N49" s="171">
        <v>2.5249999999999999</v>
      </c>
      <c r="O49" s="171">
        <f>ROUND(E49*N49,2)</f>
        <v>14.82</v>
      </c>
      <c r="P49" s="171">
        <v>0</v>
      </c>
      <c r="Q49" s="171">
        <f>ROUND(E49*P49,2)</f>
        <v>0</v>
      </c>
      <c r="R49" s="171"/>
      <c r="S49" s="172" t="s">
        <v>101</v>
      </c>
      <c r="T49" s="156">
        <v>1.4419999999999999</v>
      </c>
      <c r="U49" s="156">
        <f>ROUND(E49*T49,2)</f>
        <v>8.4600000000000009</v>
      </c>
      <c r="V49" s="156"/>
      <c r="W49" s="156" t="s">
        <v>102</v>
      </c>
      <c r="X49" s="147"/>
      <c r="Y49" s="147"/>
      <c r="Z49" s="147"/>
      <c r="AA49" s="147"/>
      <c r="AB49" s="147"/>
      <c r="AC49" s="147"/>
      <c r="AD49" s="147"/>
      <c r="AE49" s="147"/>
      <c r="AF49" s="147" t="s">
        <v>103</v>
      </c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 outlineLevel="1" x14ac:dyDescent="0.2">
      <c r="A50" s="154"/>
      <c r="B50" s="155"/>
      <c r="C50" s="183" t="s">
        <v>151</v>
      </c>
      <c r="D50" s="157"/>
      <c r="E50" s="158">
        <v>5.8680000000000003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47"/>
      <c r="Y50" s="147"/>
      <c r="Z50" s="147"/>
      <c r="AA50" s="147"/>
      <c r="AB50" s="147"/>
      <c r="AC50" s="147"/>
      <c r="AD50" s="147"/>
      <c r="AE50" s="147"/>
      <c r="AF50" s="147" t="s">
        <v>105</v>
      </c>
      <c r="AG50" s="147">
        <v>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 outlineLevel="1" x14ac:dyDescent="0.2">
      <c r="A51" s="173">
        <v>18</v>
      </c>
      <c r="B51" s="174" t="s">
        <v>152</v>
      </c>
      <c r="C51" s="184" t="s">
        <v>153</v>
      </c>
      <c r="D51" s="175" t="s">
        <v>147</v>
      </c>
      <c r="E51" s="176">
        <v>7.5</v>
      </c>
      <c r="F51" s="177">
        <v>0</v>
      </c>
      <c r="G51" s="178">
        <f>ROUND(E51*F51,2)</f>
        <v>0</v>
      </c>
      <c r="H51" s="177">
        <v>85.1</v>
      </c>
      <c r="I51" s="178">
        <f>ROUND(E51*H51,2)</f>
        <v>638.25</v>
      </c>
      <c r="J51" s="177">
        <v>77.400000000000006</v>
      </c>
      <c r="K51" s="178">
        <f>ROUND(E51*J51,2)</f>
        <v>580.5</v>
      </c>
      <c r="L51" s="178">
        <v>21</v>
      </c>
      <c r="M51" s="178">
        <f>G51*(1+L51/100)</f>
        <v>0</v>
      </c>
      <c r="N51" s="178">
        <v>4.3E-3</v>
      </c>
      <c r="O51" s="178">
        <f>ROUND(E51*N51,2)</f>
        <v>0.03</v>
      </c>
      <c r="P51" s="178">
        <v>0</v>
      </c>
      <c r="Q51" s="178">
        <f>ROUND(E51*P51,2)</f>
        <v>0</v>
      </c>
      <c r="R51" s="178"/>
      <c r="S51" s="179" t="s">
        <v>101</v>
      </c>
      <c r="T51" s="156">
        <v>0.20799999999999999</v>
      </c>
      <c r="U51" s="156">
        <f>ROUND(E51*T51,2)</f>
        <v>1.56</v>
      </c>
      <c r="V51" s="156"/>
      <c r="W51" s="156" t="s">
        <v>102</v>
      </c>
      <c r="X51" s="147"/>
      <c r="Y51" s="147"/>
      <c r="Z51" s="147"/>
      <c r="AA51" s="147"/>
      <c r="AB51" s="147"/>
      <c r="AC51" s="147"/>
      <c r="AD51" s="147"/>
      <c r="AE51" s="147"/>
      <c r="AF51" s="147" t="s">
        <v>103</v>
      </c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 outlineLevel="1" x14ac:dyDescent="0.2">
      <c r="A52" s="173">
        <v>19</v>
      </c>
      <c r="B52" s="174" t="s">
        <v>154</v>
      </c>
      <c r="C52" s="184" t="s">
        <v>155</v>
      </c>
      <c r="D52" s="175" t="s">
        <v>147</v>
      </c>
      <c r="E52" s="176">
        <v>7.5</v>
      </c>
      <c r="F52" s="177">
        <v>0</v>
      </c>
      <c r="G52" s="178">
        <f>ROUND(E52*F52,2)</f>
        <v>0</v>
      </c>
      <c r="H52" s="177">
        <v>46.63</v>
      </c>
      <c r="I52" s="178">
        <f>ROUND(E52*H52,2)</f>
        <v>349.73</v>
      </c>
      <c r="J52" s="177">
        <v>30.57</v>
      </c>
      <c r="K52" s="178">
        <f>ROUND(E52*J52,2)</f>
        <v>229.28</v>
      </c>
      <c r="L52" s="178">
        <v>21</v>
      </c>
      <c r="M52" s="178">
        <f>G52*(1+L52/100)</f>
        <v>0</v>
      </c>
      <c r="N52" s="178">
        <v>0</v>
      </c>
      <c r="O52" s="178">
        <f>ROUND(E52*N52,2)</f>
        <v>0</v>
      </c>
      <c r="P52" s="178">
        <v>0</v>
      </c>
      <c r="Q52" s="178">
        <f>ROUND(E52*P52,2)</f>
        <v>0</v>
      </c>
      <c r="R52" s="178"/>
      <c r="S52" s="179" t="s">
        <v>101</v>
      </c>
      <c r="T52" s="156">
        <v>3.6999999999999998E-2</v>
      </c>
      <c r="U52" s="156">
        <f>ROUND(E52*T52,2)</f>
        <v>0.28000000000000003</v>
      </c>
      <c r="V52" s="156"/>
      <c r="W52" s="156" t="s">
        <v>102</v>
      </c>
      <c r="X52" s="147"/>
      <c r="Y52" s="147"/>
      <c r="Z52" s="147"/>
      <c r="AA52" s="147"/>
      <c r="AB52" s="147"/>
      <c r="AC52" s="147"/>
      <c r="AD52" s="147"/>
      <c r="AE52" s="147"/>
      <c r="AF52" s="147" t="s">
        <v>103</v>
      </c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 ht="22.5" outlineLevel="1" x14ac:dyDescent="0.2">
      <c r="A53" s="166">
        <v>20</v>
      </c>
      <c r="B53" s="167" t="s">
        <v>156</v>
      </c>
      <c r="C53" s="182" t="s">
        <v>157</v>
      </c>
      <c r="D53" s="168" t="s">
        <v>158</v>
      </c>
      <c r="E53" s="169">
        <v>308</v>
      </c>
      <c r="F53" s="170">
        <v>0</v>
      </c>
      <c r="G53" s="171">
        <f>ROUND(E53*F53,2)</f>
        <v>0</v>
      </c>
      <c r="H53" s="170">
        <v>146.5</v>
      </c>
      <c r="I53" s="171">
        <f>ROUND(E53*H53,2)</f>
        <v>45122</v>
      </c>
      <c r="J53" s="170">
        <v>0</v>
      </c>
      <c r="K53" s="171">
        <f>ROUND(E53*J53,2)</f>
        <v>0</v>
      </c>
      <c r="L53" s="171">
        <v>21</v>
      </c>
      <c r="M53" s="171">
        <f>G53*(1+L53/100)</f>
        <v>0</v>
      </c>
      <c r="N53" s="171">
        <v>8.1000000000000003E-2</v>
      </c>
      <c r="O53" s="171">
        <f>ROUND(E53*N53,2)</f>
        <v>24.95</v>
      </c>
      <c r="P53" s="171">
        <v>0</v>
      </c>
      <c r="Q53" s="171">
        <f>ROUND(E53*P53,2)</f>
        <v>0</v>
      </c>
      <c r="R53" s="171" t="s">
        <v>141</v>
      </c>
      <c r="S53" s="172" t="s">
        <v>101</v>
      </c>
      <c r="T53" s="156">
        <v>0</v>
      </c>
      <c r="U53" s="156">
        <f>ROUND(E53*T53,2)</f>
        <v>0</v>
      </c>
      <c r="V53" s="156"/>
      <c r="W53" s="156" t="s">
        <v>142</v>
      </c>
      <c r="X53" s="147"/>
      <c r="Y53" s="147"/>
      <c r="Z53" s="147"/>
      <c r="AA53" s="147"/>
      <c r="AB53" s="147"/>
      <c r="AC53" s="147"/>
      <c r="AD53" s="147"/>
      <c r="AE53" s="147"/>
      <c r="AF53" s="147" t="s">
        <v>143</v>
      </c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 outlineLevel="1" x14ac:dyDescent="0.2">
      <c r="A54" s="154"/>
      <c r="B54" s="155"/>
      <c r="C54" s="183" t="s">
        <v>159</v>
      </c>
      <c r="D54" s="157"/>
      <c r="E54" s="158">
        <v>308.07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47"/>
      <c r="Y54" s="147"/>
      <c r="Z54" s="147"/>
      <c r="AA54" s="147"/>
      <c r="AB54" s="147"/>
      <c r="AC54" s="147"/>
      <c r="AD54" s="147"/>
      <c r="AE54" s="147"/>
      <c r="AF54" s="147" t="s">
        <v>105</v>
      </c>
      <c r="AG54" s="147">
        <v>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 outlineLevel="1" x14ac:dyDescent="0.2">
      <c r="A55" s="154"/>
      <c r="B55" s="155"/>
      <c r="C55" s="183" t="s">
        <v>160</v>
      </c>
      <c r="D55" s="157"/>
      <c r="E55" s="158">
        <v>-7.0000000000000007E-2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47"/>
      <c r="Y55" s="147"/>
      <c r="Z55" s="147"/>
      <c r="AA55" s="147"/>
      <c r="AB55" s="147"/>
      <c r="AC55" s="147"/>
      <c r="AD55" s="147"/>
      <c r="AE55" s="147"/>
      <c r="AF55" s="147" t="s">
        <v>105</v>
      </c>
      <c r="AG55" s="147">
        <v>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 x14ac:dyDescent="0.2">
      <c r="A56" s="160" t="s">
        <v>96</v>
      </c>
      <c r="B56" s="161" t="s">
        <v>61</v>
      </c>
      <c r="C56" s="181" t="s">
        <v>62</v>
      </c>
      <c r="D56" s="162"/>
      <c r="E56" s="163"/>
      <c r="F56" s="164"/>
      <c r="G56" s="164">
        <f>SUMIF(AF57:AF59,"&lt;&gt;NOR",G57:G59)</f>
        <v>0</v>
      </c>
      <c r="H56" s="164"/>
      <c r="I56" s="164">
        <f>SUM(I57:I59)</f>
        <v>0</v>
      </c>
      <c r="J56" s="164"/>
      <c r="K56" s="164">
        <f>SUM(K57:K59)</f>
        <v>235.88</v>
      </c>
      <c r="L56" s="164"/>
      <c r="M56" s="164">
        <f>SUM(M57:M59)</f>
        <v>0</v>
      </c>
      <c r="N56" s="164"/>
      <c r="O56" s="164">
        <f>SUM(O57:O59)</f>
        <v>0</v>
      </c>
      <c r="P56" s="164"/>
      <c r="Q56" s="164">
        <f>SUM(Q57:Q59)</f>
        <v>0</v>
      </c>
      <c r="R56" s="164"/>
      <c r="S56" s="165"/>
      <c r="T56" s="159"/>
      <c r="U56" s="159">
        <f>SUM(U57:U59)</f>
        <v>0.26</v>
      </c>
      <c r="V56" s="159"/>
      <c r="W56" s="159"/>
      <c r="AF56" t="s">
        <v>97</v>
      </c>
    </row>
    <row r="57" spans="1:59" outlineLevel="1" x14ac:dyDescent="0.2">
      <c r="A57" s="166">
        <v>21</v>
      </c>
      <c r="B57" s="167" t="s">
        <v>161</v>
      </c>
      <c r="C57" s="182" t="s">
        <v>162</v>
      </c>
      <c r="D57" s="168" t="s">
        <v>100</v>
      </c>
      <c r="E57" s="169">
        <v>127.5</v>
      </c>
      <c r="F57" s="170">
        <v>0</v>
      </c>
      <c r="G57" s="171">
        <f>ROUND(E57*F57,2)</f>
        <v>0</v>
      </c>
      <c r="H57" s="170">
        <v>0</v>
      </c>
      <c r="I57" s="171">
        <f>ROUND(E57*H57,2)</f>
        <v>0</v>
      </c>
      <c r="J57" s="170">
        <v>1.85</v>
      </c>
      <c r="K57" s="171">
        <f>ROUND(E57*J57,2)</f>
        <v>235.88</v>
      </c>
      <c r="L57" s="171">
        <v>21</v>
      </c>
      <c r="M57" s="171">
        <f>G57*(1+L57/100)</f>
        <v>0</v>
      </c>
      <c r="N57" s="171">
        <v>0</v>
      </c>
      <c r="O57" s="171">
        <f>ROUND(E57*N57,2)</f>
        <v>0</v>
      </c>
      <c r="P57" s="171">
        <v>0</v>
      </c>
      <c r="Q57" s="171">
        <f>ROUND(E57*P57,2)</f>
        <v>0</v>
      </c>
      <c r="R57" s="171"/>
      <c r="S57" s="172" t="s">
        <v>101</v>
      </c>
      <c r="T57" s="156">
        <v>2E-3</v>
      </c>
      <c r="U57" s="156">
        <f>ROUND(E57*T57,2)</f>
        <v>0.26</v>
      </c>
      <c r="V57" s="156"/>
      <c r="W57" s="156" t="s">
        <v>102</v>
      </c>
      <c r="X57" s="147"/>
      <c r="Y57" s="147"/>
      <c r="Z57" s="147"/>
      <c r="AA57" s="147"/>
      <c r="AB57" s="147"/>
      <c r="AC57" s="147"/>
      <c r="AD57" s="147"/>
      <c r="AE57" s="147"/>
      <c r="AF57" s="147" t="s">
        <v>103</v>
      </c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 outlineLevel="1" x14ac:dyDescent="0.2">
      <c r="A58" s="154"/>
      <c r="B58" s="155"/>
      <c r="C58" s="183" t="s">
        <v>104</v>
      </c>
      <c r="D58" s="157"/>
      <c r="E58" s="158">
        <v>37.5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47"/>
      <c r="Y58" s="147"/>
      <c r="Z58" s="147"/>
      <c r="AA58" s="147"/>
      <c r="AB58" s="147"/>
      <c r="AC58" s="147"/>
      <c r="AD58" s="147"/>
      <c r="AE58" s="147"/>
      <c r="AF58" s="147" t="s">
        <v>105</v>
      </c>
      <c r="AG58" s="147">
        <v>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</row>
    <row r="59" spans="1:59" outlineLevel="1" x14ac:dyDescent="0.2">
      <c r="A59" s="154"/>
      <c r="B59" s="155"/>
      <c r="C59" s="183" t="s">
        <v>128</v>
      </c>
      <c r="D59" s="157"/>
      <c r="E59" s="158">
        <v>90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47"/>
      <c r="Y59" s="147"/>
      <c r="Z59" s="147"/>
      <c r="AA59" s="147"/>
      <c r="AB59" s="147"/>
      <c r="AC59" s="147"/>
      <c r="AD59" s="147"/>
      <c r="AE59" s="147"/>
      <c r="AF59" s="147" t="s">
        <v>105</v>
      </c>
      <c r="AG59" s="147">
        <v>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 x14ac:dyDescent="0.2">
      <c r="A60" s="160" t="s">
        <v>96</v>
      </c>
      <c r="B60" s="161" t="s">
        <v>63</v>
      </c>
      <c r="C60" s="181" t="s">
        <v>64</v>
      </c>
      <c r="D60" s="162"/>
      <c r="E60" s="163"/>
      <c r="F60" s="164"/>
      <c r="G60" s="164">
        <f>SUMIF(AF61:AF61,"&lt;&gt;NOR",G61:G61)</f>
        <v>0</v>
      </c>
      <c r="H60" s="164"/>
      <c r="I60" s="164">
        <f>SUM(I61:I61)</f>
        <v>0</v>
      </c>
      <c r="J60" s="164"/>
      <c r="K60" s="164">
        <f>SUM(K61:K61)</f>
        <v>27862.61</v>
      </c>
      <c r="L60" s="164"/>
      <c r="M60" s="164">
        <f>SUM(M61:M61)</f>
        <v>0</v>
      </c>
      <c r="N60" s="164"/>
      <c r="O60" s="164">
        <f>SUM(O61:O61)</f>
        <v>0</v>
      </c>
      <c r="P60" s="164"/>
      <c r="Q60" s="164">
        <f>SUM(Q61:Q61)</f>
        <v>0</v>
      </c>
      <c r="R60" s="164"/>
      <c r="S60" s="165"/>
      <c r="T60" s="159"/>
      <c r="U60" s="159">
        <f>SUM(U61:U61)</f>
        <v>7.47</v>
      </c>
      <c r="V60" s="159"/>
      <c r="W60" s="159"/>
      <c r="AF60" t="s">
        <v>97</v>
      </c>
    </row>
    <row r="61" spans="1:59" outlineLevel="1" x14ac:dyDescent="0.2">
      <c r="A61" s="173">
        <v>22</v>
      </c>
      <c r="B61" s="174" t="s">
        <v>163</v>
      </c>
      <c r="C61" s="184" t="s">
        <v>164</v>
      </c>
      <c r="D61" s="175" t="s">
        <v>165</v>
      </c>
      <c r="E61" s="176">
        <v>466.71035000000001</v>
      </c>
      <c r="F61" s="177">
        <v>0</v>
      </c>
      <c r="G61" s="178">
        <f>ROUND(E61*F61,2)</f>
        <v>0</v>
      </c>
      <c r="H61" s="177">
        <v>0</v>
      </c>
      <c r="I61" s="178">
        <f>ROUND(E61*H61,2)</f>
        <v>0</v>
      </c>
      <c r="J61" s="177">
        <v>59.7</v>
      </c>
      <c r="K61" s="178">
        <f>ROUND(E61*J61,2)</f>
        <v>27862.61</v>
      </c>
      <c r="L61" s="178">
        <v>21</v>
      </c>
      <c r="M61" s="178">
        <f>G61*(1+L61/100)</f>
        <v>0</v>
      </c>
      <c r="N61" s="178">
        <v>0</v>
      </c>
      <c r="O61" s="178">
        <f>ROUND(E61*N61,2)</f>
        <v>0</v>
      </c>
      <c r="P61" s="178">
        <v>0</v>
      </c>
      <c r="Q61" s="178">
        <f>ROUND(E61*P61,2)</f>
        <v>0</v>
      </c>
      <c r="R61" s="178"/>
      <c r="S61" s="179" t="s">
        <v>101</v>
      </c>
      <c r="T61" s="156">
        <v>1.6E-2</v>
      </c>
      <c r="U61" s="156">
        <f>ROUND(E61*T61,2)</f>
        <v>7.47</v>
      </c>
      <c r="V61" s="156"/>
      <c r="W61" s="156" t="s">
        <v>166</v>
      </c>
      <c r="X61" s="147"/>
      <c r="Y61" s="147"/>
      <c r="Z61" s="147"/>
      <c r="AA61" s="147"/>
      <c r="AB61" s="147"/>
      <c r="AC61" s="147"/>
      <c r="AD61" s="147"/>
      <c r="AE61" s="147"/>
      <c r="AF61" s="147" t="s">
        <v>167</v>
      </c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59" x14ac:dyDescent="0.2">
      <c r="A62" s="160" t="s">
        <v>96</v>
      </c>
      <c r="B62" s="161" t="s">
        <v>67</v>
      </c>
      <c r="C62" s="181" t="s">
        <v>68</v>
      </c>
      <c r="D62" s="162"/>
      <c r="E62" s="163"/>
      <c r="F62" s="164"/>
      <c r="G62" s="164">
        <f>SUMIF(AF63:AF66,"&lt;&gt;NOR",G63:G66)</f>
        <v>0</v>
      </c>
      <c r="H62" s="164"/>
      <c r="I62" s="164">
        <f>SUM(I63:I66)</f>
        <v>0</v>
      </c>
      <c r="J62" s="164"/>
      <c r="K62" s="164">
        <f>SUM(K63:K66)</f>
        <v>2593.14</v>
      </c>
      <c r="L62" s="164"/>
      <c r="M62" s="164">
        <f>SUM(M63:M66)</f>
        <v>0</v>
      </c>
      <c r="N62" s="164"/>
      <c r="O62" s="164">
        <f>SUM(O63:O66)</f>
        <v>0</v>
      </c>
      <c r="P62" s="164"/>
      <c r="Q62" s="164">
        <f>SUM(Q63:Q66)</f>
        <v>0</v>
      </c>
      <c r="R62" s="164"/>
      <c r="S62" s="165"/>
      <c r="T62" s="159"/>
      <c r="U62" s="159">
        <f>SUM(U63:U66)</f>
        <v>2.16</v>
      </c>
      <c r="V62" s="159"/>
      <c r="W62" s="159"/>
      <c r="AF62" t="s">
        <v>97</v>
      </c>
    </row>
    <row r="63" spans="1:59" outlineLevel="1" x14ac:dyDescent="0.2">
      <c r="A63" s="173">
        <v>23</v>
      </c>
      <c r="B63" s="174" t="s">
        <v>168</v>
      </c>
      <c r="C63" s="184" t="s">
        <v>169</v>
      </c>
      <c r="D63" s="175" t="s">
        <v>165</v>
      </c>
      <c r="E63" s="176">
        <v>3.3</v>
      </c>
      <c r="F63" s="177">
        <v>0</v>
      </c>
      <c r="G63" s="178">
        <f>ROUND(E63*F63,2)</f>
        <v>0</v>
      </c>
      <c r="H63" s="177">
        <v>0</v>
      </c>
      <c r="I63" s="178">
        <f>ROUND(E63*H63,2)</f>
        <v>0</v>
      </c>
      <c r="J63" s="177">
        <v>124.5</v>
      </c>
      <c r="K63" s="178">
        <f>ROUND(E63*J63,2)</f>
        <v>410.85</v>
      </c>
      <c r="L63" s="178">
        <v>21</v>
      </c>
      <c r="M63" s="178">
        <f>G63*(1+L63/100)</f>
        <v>0</v>
      </c>
      <c r="N63" s="178">
        <v>0</v>
      </c>
      <c r="O63" s="178">
        <f>ROUND(E63*N63,2)</f>
        <v>0</v>
      </c>
      <c r="P63" s="178">
        <v>0</v>
      </c>
      <c r="Q63" s="178">
        <f>ROUND(E63*P63,2)</f>
        <v>0</v>
      </c>
      <c r="R63" s="178"/>
      <c r="S63" s="179" t="s">
        <v>101</v>
      </c>
      <c r="T63" s="156">
        <v>0.16400000000000001</v>
      </c>
      <c r="U63" s="156">
        <f>ROUND(E63*T63,2)</f>
        <v>0.54</v>
      </c>
      <c r="V63" s="156"/>
      <c r="W63" s="156" t="s">
        <v>170</v>
      </c>
      <c r="X63" s="147"/>
      <c r="Y63" s="147"/>
      <c r="Z63" s="147"/>
      <c r="AA63" s="147"/>
      <c r="AB63" s="147"/>
      <c r="AC63" s="147"/>
      <c r="AD63" s="147"/>
      <c r="AE63" s="147"/>
      <c r="AF63" s="147" t="s">
        <v>171</v>
      </c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 outlineLevel="1" x14ac:dyDescent="0.2">
      <c r="A64" s="173">
        <v>24</v>
      </c>
      <c r="B64" s="174" t="s">
        <v>172</v>
      </c>
      <c r="C64" s="184" t="s">
        <v>173</v>
      </c>
      <c r="D64" s="175" t="s">
        <v>165</v>
      </c>
      <c r="E64" s="176">
        <v>3.3</v>
      </c>
      <c r="F64" s="177">
        <v>0</v>
      </c>
      <c r="G64" s="178">
        <f>ROUND(E64*F64,2)</f>
        <v>0</v>
      </c>
      <c r="H64" s="177">
        <v>0</v>
      </c>
      <c r="I64" s="178">
        <f>ROUND(E64*H64,2)</f>
        <v>0</v>
      </c>
      <c r="J64" s="177">
        <v>220</v>
      </c>
      <c r="K64" s="178">
        <f>ROUND(E64*J64,2)</f>
        <v>726</v>
      </c>
      <c r="L64" s="178">
        <v>21</v>
      </c>
      <c r="M64" s="178">
        <f>G64*(1+L64/100)</f>
        <v>0</v>
      </c>
      <c r="N64" s="178">
        <v>0</v>
      </c>
      <c r="O64" s="178">
        <f>ROUND(E64*N64,2)</f>
        <v>0</v>
      </c>
      <c r="P64" s="178">
        <v>0</v>
      </c>
      <c r="Q64" s="178">
        <f>ROUND(E64*P64,2)</f>
        <v>0</v>
      </c>
      <c r="R64" s="178"/>
      <c r="S64" s="179" t="s">
        <v>101</v>
      </c>
      <c r="T64" s="156">
        <v>0.49</v>
      </c>
      <c r="U64" s="156">
        <f>ROUND(E64*T64,2)</f>
        <v>1.62</v>
      </c>
      <c r="V64" s="156"/>
      <c r="W64" s="156" t="s">
        <v>170</v>
      </c>
      <c r="X64" s="147"/>
      <c r="Y64" s="147"/>
      <c r="Z64" s="147"/>
      <c r="AA64" s="147"/>
      <c r="AB64" s="147"/>
      <c r="AC64" s="147"/>
      <c r="AD64" s="147"/>
      <c r="AE64" s="147"/>
      <c r="AF64" s="147" t="s">
        <v>171</v>
      </c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59" outlineLevel="1" x14ac:dyDescent="0.2">
      <c r="A65" s="173">
        <v>25</v>
      </c>
      <c r="B65" s="174" t="s">
        <v>174</v>
      </c>
      <c r="C65" s="184" t="s">
        <v>175</v>
      </c>
      <c r="D65" s="175" t="s">
        <v>165</v>
      </c>
      <c r="E65" s="176">
        <v>29.7</v>
      </c>
      <c r="F65" s="177">
        <v>0</v>
      </c>
      <c r="G65" s="178">
        <f>ROUND(E65*F65,2)</f>
        <v>0</v>
      </c>
      <c r="H65" s="177">
        <v>0</v>
      </c>
      <c r="I65" s="178">
        <f>ROUND(E65*H65,2)</f>
        <v>0</v>
      </c>
      <c r="J65" s="177">
        <v>15.7</v>
      </c>
      <c r="K65" s="178">
        <f>ROUND(E65*J65,2)</f>
        <v>466.29</v>
      </c>
      <c r="L65" s="178">
        <v>21</v>
      </c>
      <c r="M65" s="178">
        <f>G65*(1+L65/100)</f>
        <v>0</v>
      </c>
      <c r="N65" s="178">
        <v>0</v>
      </c>
      <c r="O65" s="178">
        <f>ROUND(E65*N65,2)</f>
        <v>0</v>
      </c>
      <c r="P65" s="178">
        <v>0</v>
      </c>
      <c r="Q65" s="178">
        <f>ROUND(E65*P65,2)</f>
        <v>0</v>
      </c>
      <c r="R65" s="178"/>
      <c r="S65" s="179" t="s">
        <v>101</v>
      </c>
      <c r="T65" s="156">
        <v>0</v>
      </c>
      <c r="U65" s="156">
        <f>ROUND(E65*T65,2)</f>
        <v>0</v>
      </c>
      <c r="V65" s="156"/>
      <c r="W65" s="156" t="s">
        <v>170</v>
      </c>
      <c r="X65" s="147"/>
      <c r="Y65" s="147"/>
      <c r="Z65" s="147"/>
      <c r="AA65" s="147"/>
      <c r="AB65" s="147"/>
      <c r="AC65" s="147"/>
      <c r="AD65" s="147"/>
      <c r="AE65" s="147"/>
      <c r="AF65" s="147" t="s">
        <v>171</v>
      </c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</row>
    <row r="66" spans="1:59" outlineLevel="1" x14ac:dyDescent="0.2">
      <c r="A66" s="173">
        <v>26</v>
      </c>
      <c r="B66" s="174" t="s">
        <v>176</v>
      </c>
      <c r="C66" s="184" t="s">
        <v>177</v>
      </c>
      <c r="D66" s="175" t="s">
        <v>165</v>
      </c>
      <c r="E66" s="176">
        <v>3.3</v>
      </c>
      <c r="F66" s="177">
        <v>0</v>
      </c>
      <c r="G66" s="178">
        <f>ROUND(E66*F66,2)</f>
        <v>0</v>
      </c>
      <c r="H66" s="177">
        <v>0</v>
      </c>
      <c r="I66" s="178">
        <f>ROUND(E66*H66,2)</f>
        <v>0</v>
      </c>
      <c r="J66" s="177">
        <v>300</v>
      </c>
      <c r="K66" s="178">
        <f>ROUND(E66*J66,2)</f>
        <v>990</v>
      </c>
      <c r="L66" s="178">
        <v>21</v>
      </c>
      <c r="M66" s="178">
        <f>G66*(1+L66/100)</f>
        <v>0</v>
      </c>
      <c r="N66" s="178">
        <v>0</v>
      </c>
      <c r="O66" s="178">
        <f>ROUND(E66*N66,2)</f>
        <v>0</v>
      </c>
      <c r="P66" s="178">
        <v>0</v>
      </c>
      <c r="Q66" s="178">
        <f>ROUND(E66*P66,2)</f>
        <v>0</v>
      </c>
      <c r="R66" s="178"/>
      <c r="S66" s="179" t="s">
        <v>101</v>
      </c>
      <c r="T66" s="156">
        <v>0</v>
      </c>
      <c r="U66" s="156">
        <f>ROUND(E66*T66,2)</f>
        <v>0</v>
      </c>
      <c r="V66" s="156"/>
      <c r="W66" s="156" t="s">
        <v>170</v>
      </c>
      <c r="X66" s="147"/>
      <c r="Y66" s="147"/>
      <c r="Z66" s="147"/>
      <c r="AA66" s="147"/>
      <c r="AB66" s="147"/>
      <c r="AC66" s="147"/>
      <c r="AD66" s="147"/>
      <c r="AE66" s="147"/>
      <c r="AF66" s="147" t="s">
        <v>171</v>
      </c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</row>
    <row r="67" spans="1:59" x14ac:dyDescent="0.2">
      <c r="A67" s="160" t="s">
        <v>96</v>
      </c>
      <c r="B67" s="161" t="s">
        <v>70</v>
      </c>
      <c r="C67" s="181" t="s">
        <v>29</v>
      </c>
      <c r="D67" s="162"/>
      <c r="E67" s="163"/>
      <c r="F67" s="164"/>
      <c r="G67" s="164">
        <f>SUMIF(AF68:AF69,"&lt;&gt;NOR",G68:G69)</f>
        <v>0</v>
      </c>
      <c r="H67" s="164"/>
      <c r="I67" s="164">
        <f>SUM(I68:I69)</f>
        <v>0</v>
      </c>
      <c r="J67" s="164"/>
      <c r="K67" s="164">
        <f>SUM(K68:K69)</f>
        <v>5300</v>
      </c>
      <c r="L67" s="164"/>
      <c r="M67" s="164">
        <f>SUM(M68:M69)</f>
        <v>0</v>
      </c>
      <c r="N67" s="164"/>
      <c r="O67" s="164">
        <f>SUM(O68:O69)</f>
        <v>0</v>
      </c>
      <c r="P67" s="164"/>
      <c r="Q67" s="164">
        <f>SUM(Q68:Q69)</f>
        <v>0</v>
      </c>
      <c r="R67" s="164"/>
      <c r="S67" s="165"/>
      <c r="T67" s="159"/>
      <c r="U67" s="159">
        <f>SUM(U68:U69)</f>
        <v>0</v>
      </c>
      <c r="V67" s="159"/>
      <c r="W67" s="159"/>
      <c r="AF67" t="s">
        <v>97</v>
      </c>
    </row>
    <row r="68" spans="1:59" outlineLevel="1" x14ac:dyDescent="0.2">
      <c r="A68" s="173">
        <v>27</v>
      </c>
      <c r="B68" s="174" t="s">
        <v>178</v>
      </c>
      <c r="C68" s="184" t="s">
        <v>179</v>
      </c>
      <c r="D68" s="175" t="s">
        <v>180</v>
      </c>
      <c r="E68" s="176">
        <v>1</v>
      </c>
      <c r="F68" s="177">
        <v>0</v>
      </c>
      <c r="G68" s="178">
        <f>ROUND(E68*F68,2)</f>
        <v>0</v>
      </c>
      <c r="H68" s="177">
        <v>0</v>
      </c>
      <c r="I68" s="178">
        <f>ROUND(E68*H68,2)</f>
        <v>0</v>
      </c>
      <c r="J68" s="177">
        <v>3800</v>
      </c>
      <c r="K68" s="178">
        <f>ROUND(E68*J68,2)</f>
        <v>3800</v>
      </c>
      <c r="L68" s="178">
        <v>21</v>
      </c>
      <c r="M68" s="178">
        <f>G68*(1+L68/100)</f>
        <v>0</v>
      </c>
      <c r="N68" s="178">
        <v>0</v>
      </c>
      <c r="O68" s="178">
        <f>ROUND(E68*N68,2)</f>
        <v>0</v>
      </c>
      <c r="P68" s="178">
        <v>0</v>
      </c>
      <c r="Q68" s="178">
        <f>ROUND(E68*P68,2)</f>
        <v>0</v>
      </c>
      <c r="R68" s="178"/>
      <c r="S68" s="179" t="s">
        <v>181</v>
      </c>
      <c r="T68" s="156">
        <v>0</v>
      </c>
      <c r="U68" s="156">
        <f>ROUND(E68*T68,2)</f>
        <v>0</v>
      </c>
      <c r="V68" s="156"/>
      <c r="W68" s="156" t="s">
        <v>182</v>
      </c>
      <c r="X68" s="147"/>
      <c r="Y68" s="147"/>
      <c r="Z68" s="147"/>
      <c r="AA68" s="147"/>
      <c r="AB68" s="147"/>
      <c r="AC68" s="147"/>
      <c r="AD68" s="147"/>
      <c r="AE68" s="147"/>
      <c r="AF68" s="147" t="s">
        <v>183</v>
      </c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</row>
    <row r="69" spans="1:59" outlineLevel="1" x14ac:dyDescent="0.2">
      <c r="A69" s="173">
        <v>28</v>
      </c>
      <c r="B69" s="174" t="s">
        <v>184</v>
      </c>
      <c r="C69" s="184" t="s">
        <v>185</v>
      </c>
      <c r="D69" s="175" t="s">
        <v>180</v>
      </c>
      <c r="E69" s="176">
        <v>1</v>
      </c>
      <c r="F69" s="177">
        <v>0</v>
      </c>
      <c r="G69" s="178">
        <f>ROUND(E69*F69,2)</f>
        <v>0</v>
      </c>
      <c r="H69" s="177">
        <v>0</v>
      </c>
      <c r="I69" s="178">
        <f>ROUND(E69*H69,2)</f>
        <v>0</v>
      </c>
      <c r="J69" s="177">
        <v>1500</v>
      </c>
      <c r="K69" s="178">
        <f>ROUND(E69*J69,2)</f>
        <v>1500</v>
      </c>
      <c r="L69" s="178">
        <v>21</v>
      </c>
      <c r="M69" s="178">
        <f>G69*(1+L69/100)</f>
        <v>0</v>
      </c>
      <c r="N69" s="178">
        <v>0</v>
      </c>
      <c r="O69" s="178">
        <f>ROUND(E69*N69,2)</f>
        <v>0</v>
      </c>
      <c r="P69" s="178">
        <v>0</v>
      </c>
      <c r="Q69" s="178">
        <f>ROUND(E69*P69,2)</f>
        <v>0</v>
      </c>
      <c r="R69" s="178"/>
      <c r="S69" s="179" t="s">
        <v>181</v>
      </c>
      <c r="T69" s="156">
        <v>0</v>
      </c>
      <c r="U69" s="156">
        <f>ROUND(E69*T69,2)</f>
        <v>0</v>
      </c>
      <c r="V69" s="156"/>
      <c r="W69" s="156" t="s">
        <v>182</v>
      </c>
      <c r="X69" s="147"/>
      <c r="Y69" s="147"/>
      <c r="Z69" s="147"/>
      <c r="AA69" s="147"/>
      <c r="AB69" s="147"/>
      <c r="AC69" s="147"/>
      <c r="AD69" s="147"/>
      <c r="AE69" s="147"/>
      <c r="AF69" s="147" t="s">
        <v>183</v>
      </c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</row>
    <row r="70" spans="1:59" x14ac:dyDescent="0.2">
      <c r="A70" s="160" t="s">
        <v>96</v>
      </c>
      <c r="B70" s="161" t="s">
        <v>71</v>
      </c>
      <c r="C70" s="181" t="s">
        <v>30</v>
      </c>
      <c r="D70" s="162"/>
      <c r="E70" s="163"/>
      <c r="F70" s="164"/>
      <c r="G70" s="164">
        <f>SUMIF(AF71:AF72,"&lt;&gt;NOR",G71:G72)</f>
        <v>0</v>
      </c>
      <c r="H70" s="164"/>
      <c r="I70" s="164">
        <f>SUM(I71:I72)</f>
        <v>0</v>
      </c>
      <c r="J70" s="164"/>
      <c r="K70" s="164">
        <f>SUM(K71:K72)</f>
        <v>7700</v>
      </c>
      <c r="L70" s="164"/>
      <c r="M70" s="164">
        <f>SUM(M71:M72)</f>
        <v>0</v>
      </c>
      <c r="N70" s="164"/>
      <c r="O70" s="164">
        <f>SUM(O71:O72)</f>
        <v>0</v>
      </c>
      <c r="P70" s="164"/>
      <c r="Q70" s="164">
        <f>SUM(Q71:Q72)</f>
        <v>0</v>
      </c>
      <c r="R70" s="164"/>
      <c r="S70" s="165"/>
      <c r="T70" s="159"/>
      <c r="U70" s="159">
        <f>SUM(U71:U72)</f>
        <v>0</v>
      </c>
      <c r="V70" s="159"/>
      <c r="W70" s="159"/>
      <c r="AF70" t="s">
        <v>97</v>
      </c>
    </row>
    <row r="71" spans="1:59" outlineLevel="1" x14ac:dyDescent="0.2">
      <c r="A71" s="173">
        <v>29</v>
      </c>
      <c r="B71" s="174" t="s">
        <v>186</v>
      </c>
      <c r="C71" s="184" t="s">
        <v>187</v>
      </c>
      <c r="D71" s="175" t="s">
        <v>180</v>
      </c>
      <c r="E71" s="176">
        <v>1</v>
      </c>
      <c r="F71" s="177">
        <v>0</v>
      </c>
      <c r="G71" s="178">
        <f>ROUND(E71*F71,2)</f>
        <v>0</v>
      </c>
      <c r="H71" s="177">
        <v>0</v>
      </c>
      <c r="I71" s="178">
        <f>ROUND(E71*H71,2)</f>
        <v>0</v>
      </c>
      <c r="J71" s="177">
        <v>2500</v>
      </c>
      <c r="K71" s="178">
        <f>ROUND(E71*J71,2)</f>
        <v>2500</v>
      </c>
      <c r="L71" s="178">
        <v>21</v>
      </c>
      <c r="M71" s="178">
        <f>G71*(1+L71/100)</f>
        <v>0</v>
      </c>
      <c r="N71" s="178">
        <v>0</v>
      </c>
      <c r="O71" s="178">
        <f>ROUND(E71*N71,2)</f>
        <v>0</v>
      </c>
      <c r="P71" s="178">
        <v>0</v>
      </c>
      <c r="Q71" s="178">
        <f>ROUND(E71*P71,2)</f>
        <v>0</v>
      </c>
      <c r="R71" s="178"/>
      <c r="S71" s="179" t="s">
        <v>181</v>
      </c>
      <c r="T71" s="156">
        <v>0</v>
      </c>
      <c r="U71" s="156">
        <f>ROUND(E71*T71,2)</f>
        <v>0</v>
      </c>
      <c r="V71" s="156"/>
      <c r="W71" s="156" t="s">
        <v>182</v>
      </c>
      <c r="X71" s="147"/>
      <c r="Y71" s="147"/>
      <c r="Z71" s="147"/>
      <c r="AA71" s="147"/>
      <c r="AB71" s="147"/>
      <c r="AC71" s="147"/>
      <c r="AD71" s="147"/>
      <c r="AE71" s="147"/>
      <c r="AF71" s="147" t="s">
        <v>183</v>
      </c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</row>
    <row r="72" spans="1:59" outlineLevel="1" x14ac:dyDescent="0.2">
      <c r="A72" s="166">
        <v>30</v>
      </c>
      <c r="B72" s="167" t="s">
        <v>188</v>
      </c>
      <c r="C72" s="182" t="s">
        <v>189</v>
      </c>
      <c r="D72" s="168" t="s">
        <v>180</v>
      </c>
      <c r="E72" s="169">
        <v>1</v>
      </c>
      <c r="F72" s="170">
        <v>0</v>
      </c>
      <c r="G72" s="171">
        <f>ROUND(E72*F72,2)</f>
        <v>0</v>
      </c>
      <c r="H72" s="170">
        <v>0</v>
      </c>
      <c r="I72" s="171">
        <f>ROUND(E72*H72,2)</f>
        <v>0</v>
      </c>
      <c r="J72" s="170">
        <v>5200</v>
      </c>
      <c r="K72" s="171">
        <f>ROUND(E72*J72,2)</f>
        <v>5200</v>
      </c>
      <c r="L72" s="171">
        <v>21</v>
      </c>
      <c r="M72" s="171">
        <f>G72*(1+L72/100)</f>
        <v>0</v>
      </c>
      <c r="N72" s="171">
        <v>0</v>
      </c>
      <c r="O72" s="171">
        <f>ROUND(E72*N72,2)</f>
        <v>0</v>
      </c>
      <c r="P72" s="171">
        <v>0</v>
      </c>
      <c r="Q72" s="171">
        <f>ROUND(E72*P72,2)</f>
        <v>0</v>
      </c>
      <c r="R72" s="171"/>
      <c r="S72" s="172" t="s">
        <v>181</v>
      </c>
      <c r="T72" s="156">
        <v>0</v>
      </c>
      <c r="U72" s="156">
        <f>ROUND(E72*T72,2)</f>
        <v>0</v>
      </c>
      <c r="V72" s="156"/>
      <c r="W72" s="156" t="s">
        <v>182</v>
      </c>
      <c r="X72" s="147"/>
      <c r="Y72" s="147"/>
      <c r="Z72" s="147"/>
      <c r="AA72" s="147"/>
      <c r="AB72" s="147"/>
      <c r="AC72" s="147"/>
      <c r="AD72" s="147"/>
      <c r="AE72" s="147"/>
      <c r="AF72" s="147" t="s">
        <v>183</v>
      </c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</row>
    <row r="73" spans="1:59" x14ac:dyDescent="0.2">
      <c r="A73" s="3"/>
      <c r="B73" s="4"/>
      <c r="C73" s="185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AD73">
        <v>15</v>
      </c>
      <c r="AE73">
        <v>21</v>
      </c>
      <c r="AF73" t="s">
        <v>84</v>
      </c>
    </row>
    <row r="74" spans="1:59" x14ac:dyDescent="0.2">
      <c r="A74" s="150"/>
      <c r="B74" s="151" t="s">
        <v>31</v>
      </c>
      <c r="C74" s="186"/>
      <c r="D74" s="152"/>
      <c r="E74" s="153"/>
      <c r="F74" s="153"/>
      <c r="G74" s="180">
        <f>G8+G22+G46+G56+G60+G62+G67+G70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AD74">
        <f>SUMIF(L7:L72,AD73,G7:G72)</f>
        <v>0</v>
      </c>
      <c r="AE74">
        <f>SUMIF(L7:L72,AE73,G7:G72)</f>
        <v>0</v>
      </c>
      <c r="AF74" t="s">
        <v>190</v>
      </c>
    </row>
    <row r="75" spans="1:59" x14ac:dyDescent="0.2">
      <c r="A75" s="3"/>
      <c r="B75" s="4"/>
      <c r="C75" s="185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59" x14ac:dyDescent="0.2">
      <c r="A76" s="3"/>
      <c r="B76" s="4"/>
      <c r="C76" s="185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59" x14ac:dyDescent="0.2">
      <c r="A77" s="262" t="s">
        <v>191</v>
      </c>
      <c r="B77" s="262"/>
      <c r="C77" s="26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59" x14ac:dyDescent="0.2">
      <c r="A78" s="243"/>
      <c r="B78" s="244"/>
      <c r="C78" s="245"/>
      <c r="D78" s="244"/>
      <c r="E78" s="244"/>
      <c r="F78" s="244"/>
      <c r="G78" s="24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AF78" t="s">
        <v>192</v>
      </c>
    </row>
    <row r="79" spans="1:59" x14ac:dyDescent="0.2">
      <c r="A79" s="247"/>
      <c r="B79" s="248"/>
      <c r="C79" s="249"/>
      <c r="D79" s="248"/>
      <c r="E79" s="248"/>
      <c r="F79" s="248"/>
      <c r="G79" s="25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59" x14ac:dyDescent="0.2">
      <c r="A80" s="247"/>
      <c r="B80" s="248"/>
      <c r="C80" s="249"/>
      <c r="D80" s="248"/>
      <c r="E80" s="248"/>
      <c r="F80" s="248"/>
      <c r="G80" s="25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32" x14ac:dyDescent="0.2">
      <c r="A81" s="247"/>
      <c r="B81" s="248"/>
      <c r="C81" s="249"/>
      <c r="D81" s="248"/>
      <c r="E81" s="248"/>
      <c r="F81" s="248"/>
      <c r="G81" s="25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32" x14ac:dyDescent="0.2">
      <c r="A82" s="251"/>
      <c r="B82" s="252"/>
      <c r="C82" s="253"/>
      <c r="D82" s="252"/>
      <c r="E82" s="252"/>
      <c r="F82" s="252"/>
      <c r="G82" s="25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32" x14ac:dyDescent="0.2">
      <c r="A83" s="3"/>
      <c r="B83" s="4"/>
      <c r="C83" s="185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32" x14ac:dyDescent="0.2">
      <c r="C84" s="187"/>
      <c r="D84" s="10"/>
      <c r="AF84" t="s">
        <v>193</v>
      </c>
    </row>
    <row r="85" spans="1:32" x14ac:dyDescent="0.2">
      <c r="D85" s="10"/>
    </row>
    <row r="86" spans="1:32" x14ac:dyDescent="0.2">
      <c r="D86" s="10"/>
    </row>
    <row r="87" spans="1:32" x14ac:dyDescent="0.2">
      <c r="D87" s="10"/>
    </row>
    <row r="88" spans="1:32" x14ac:dyDescent="0.2">
      <c r="D88" s="10"/>
    </row>
    <row r="89" spans="1:32" x14ac:dyDescent="0.2">
      <c r="D89" s="10"/>
    </row>
    <row r="90" spans="1:32" x14ac:dyDescent="0.2">
      <c r="D90" s="10"/>
    </row>
    <row r="91" spans="1:32" x14ac:dyDescent="0.2">
      <c r="D91" s="10"/>
    </row>
    <row r="92" spans="1:32" x14ac:dyDescent="0.2">
      <c r="D92" s="10"/>
    </row>
    <row r="93" spans="1:32" x14ac:dyDescent="0.2">
      <c r="D93" s="10"/>
    </row>
    <row r="94" spans="1:32" x14ac:dyDescent="0.2">
      <c r="D94" s="10"/>
    </row>
    <row r="95" spans="1:32" x14ac:dyDescent="0.2">
      <c r="D95" s="10"/>
    </row>
    <row r="96" spans="1:32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78:G82"/>
    <mergeCell ref="A1:G1"/>
    <mergeCell ref="C2:G2"/>
    <mergeCell ref="C3:G3"/>
    <mergeCell ref="C4:G4"/>
    <mergeCell ref="A77:C7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Y107" sqref="Y107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F1" t="s">
        <v>72</v>
      </c>
    </row>
    <row r="2" spans="1:59" ht="24.95" customHeight="1" x14ac:dyDescent="0.2">
      <c r="A2" s="139" t="s">
        <v>8</v>
      </c>
      <c r="B2" s="49" t="s">
        <v>41</v>
      </c>
      <c r="C2" s="256" t="s">
        <v>42</v>
      </c>
      <c r="D2" s="257"/>
      <c r="E2" s="257"/>
      <c r="F2" s="257"/>
      <c r="G2" s="258"/>
      <c r="AF2" t="s">
        <v>73</v>
      </c>
    </row>
    <row r="3" spans="1:59" ht="24.95" customHeight="1" x14ac:dyDescent="0.2">
      <c r="A3" s="139" t="s">
        <v>9</v>
      </c>
      <c r="B3" s="49" t="s">
        <v>47</v>
      </c>
      <c r="C3" s="256" t="s">
        <v>48</v>
      </c>
      <c r="D3" s="257"/>
      <c r="E3" s="257"/>
      <c r="F3" s="257"/>
      <c r="G3" s="258"/>
      <c r="AB3" s="121" t="s">
        <v>73</v>
      </c>
      <c r="AF3" t="s">
        <v>74</v>
      </c>
    </row>
    <row r="4" spans="1:59" ht="24.95" customHeight="1" x14ac:dyDescent="0.2">
      <c r="A4" s="140" t="s">
        <v>10</v>
      </c>
      <c r="B4" s="141" t="s">
        <v>41</v>
      </c>
      <c r="C4" s="259" t="s">
        <v>46</v>
      </c>
      <c r="D4" s="260"/>
      <c r="E4" s="260"/>
      <c r="F4" s="260"/>
      <c r="G4" s="261"/>
      <c r="AF4" t="s">
        <v>75</v>
      </c>
    </row>
    <row r="5" spans="1:59" x14ac:dyDescent="0.2">
      <c r="D5" s="10"/>
    </row>
    <row r="6" spans="1:59" ht="38.25" x14ac:dyDescent="0.2">
      <c r="A6" s="143" t="s">
        <v>76</v>
      </c>
      <c r="B6" s="145" t="s">
        <v>77</v>
      </c>
      <c r="C6" s="145" t="s">
        <v>78</v>
      </c>
      <c r="D6" s="144" t="s">
        <v>79</v>
      </c>
      <c r="E6" s="143" t="s">
        <v>80</v>
      </c>
      <c r="F6" s="142" t="s">
        <v>81</v>
      </c>
      <c r="G6" s="143" t="s">
        <v>31</v>
      </c>
      <c r="H6" s="146" t="s">
        <v>32</v>
      </c>
      <c r="I6" s="146" t="s">
        <v>82</v>
      </c>
      <c r="J6" s="146" t="s">
        <v>33</v>
      </c>
      <c r="K6" s="146" t="s">
        <v>83</v>
      </c>
      <c r="L6" s="146" t="s">
        <v>84</v>
      </c>
      <c r="M6" s="146" t="s">
        <v>85</v>
      </c>
      <c r="N6" s="146" t="s">
        <v>86</v>
      </c>
      <c r="O6" s="146" t="s">
        <v>87</v>
      </c>
      <c r="P6" s="146" t="s">
        <v>88</v>
      </c>
      <c r="Q6" s="146" t="s">
        <v>89</v>
      </c>
      <c r="R6" s="146" t="s">
        <v>90</v>
      </c>
      <c r="S6" s="146" t="s">
        <v>91</v>
      </c>
      <c r="T6" s="146" t="s">
        <v>92</v>
      </c>
      <c r="U6" s="146" t="s">
        <v>93</v>
      </c>
      <c r="V6" s="146" t="s">
        <v>94</v>
      </c>
      <c r="W6" s="146" t="s">
        <v>95</v>
      </c>
    </row>
    <row r="7" spans="1:59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59" x14ac:dyDescent="0.2">
      <c r="A8" s="160" t="s">
        <v>96</v>
      </c>
      <c r="B8" s="161" t="s">
        <v>53</v>
      </c>
      <c r="C8" s="181" t="s">
        <v>54</v>
      </c>
      <c r="D8" s="162"/>
      <c r="E8" s="163"/>
      <c r="F8" s="164"/>
      <c r="G8" s="164">
        <f>SUMIF(AF9:AF42,"&lt;&gt;NOR",G9:G42)</f>
        <v>0</v>
      </c>
      <c r="H8" s="164"/>
      <c r="I8" s="164">
        <f>SUM(I9:I42)</f>
        <v>0</v>
      </c>
      <c r="J8" s="164"/>
      <c r="K8" s="164">
        <f>SUM(K9:K42)</f>
        <v>63148.77</v>
      </c>
      <c r="L8" s="164"/>
      <c r="M8" s="164">
        <f>SUM(M9:M42)</f>
        <v>0</v>
      </c>
      <c r="N8" s="164"/>
      <c r="O8" s="164">
        <f>SUM(O9:O42)</f>
        <v>0</v>
      </c>
      <c r="P8" s="164"/>
      <c r="Q8" s="164">
        <f>SUM(Q9:Q42)</f>
        <v>1.85</v>
      </c>
      <c r="R8" s="164"/>
      <c r="S8" s="165"/>
      <c r="T8" s="159"/>
      <c r="U8" s="159">
        <f>SUM(U9:U42)</f>
        <v>40.160000000000004</v>
      </c>
      <c r="V8" s="159"/>
      <c r="W8" s="159"/>
      <c r="AF8" t="s">
        <v>97</v>
      </c>
    </row>
    <row r="9" spans="1:59" outlineLevel="1" x14ac:dyDescent="0.2">
      <c r="A9" s="166">
        <v>1</v>
      </c>
      <c r="B9" s="167" t="s">
        <v>194</v>
      </c>
      <c r="C9" s="182" t="s">
        <v>195</v>
      </c>
      <c r="D9" s="168" t="s">
        <v>108</v>
      </c>
      <c r="E9" s="169">
        <v>12.15</v>
      </c>
      <c r="F9" s="170">
        <v>0</v>
      </c>
      <c r="G9" s="171">
        <f>ROUND(E9*F9,2)</f>
        <v>0</v>
      </c>
      <c r="H9" s="170">
        <v>0</v>
      </c>
      <c r="I9" s="171">
        <f>ROUND(E9*H9,2)</f>
        <v>0</v>
      </c>
      <c r="J9" s="170">
        <v>93</v>
      </c>
      <c r="K9" s="171">
        <f>ROUND(E9*J9,2)</f>
        <v>1129.95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2" t="s">
        <v>101</v>
      </c>
      <c r="T9" s="156">
        <v>9.5200000000000007E-2</v>
      </c>
      <c r="U9" s="156">
        <f>ROUND(E9*T9,2)</f>
        <v>1.1599999999999999</v>
      </c>
      <c r="V9" s="156"/>
      <c r="W9" s="156" t="s">
        <v>102</v>
      </c>
      <c r="X9" s="147"/>
      <c r="Y9" s="147"/>
      <c r="Z9" s="147"/>
      <c r="AA9" s="147"/>
      <c r="AB9" s="147"/>
      <c r="AC9" s="147"/>
      <c r="AD9" s="147"/>
      <c r="AE9" s="147"/>
      <c r="AF9" s="147" t="s">
        <v>103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outlineLevel="1" x14ac:dyDescent="0.2">
      <c r="A10" s="154"/>
      <c r="B10" s="155"/>
      <c r="C10" s="183" t="s">
        <v>196</v>
      </c>
      <c r="D10" s="157"/>
      <c r="E10" s="158">
        <v>12.15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47"/>
      <c r="Y10" s="147"/>
      <c r="Z10" s="147"/>
      <c r="AA10" s="147"/>
      <c r="AB10" s="147"/>
      <c r="AC10" s="147"/>
      <c r="AD10" s="147"/>
      <c r="AE10" s="147"/>
      <c r="AF10" s="147" t="s">
        <v>105</v>
      </c>
      <c r="AG10" s="147">
        <v>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outlineLevel="1" x14ac:dyDescent="0.2">
      <c r="A11" s="166">
        <v>2</v>
      </c>
      <c r="B11" s="167" t="s">
        <v>106</v>
      </c>
      <c r="C11" s="182" t="s">
        <v>107</v>
      </c>
      <c r="D11" s="168" t="s">
        <v>108</v>
      </c>
      <c r="E11" s="169">
        <v>63.018000000000001</v>
      </c>
      <c r="F11" s="170">
        <v>0</v>
      </c>
      <c r="G11" s="171">
        <f>ROUND(E11*F11,2)</f>
        <v>0</v>
      </c>
      <c r="H11" s="170">
        <v>0</v>
      </c>
      <c r="I11" s="171">
        <f>ROUND(E11*H11,2)</f>
        <v>0</v>
      </c>
      <c r="J11" s="170">
        <v>197.5</v>
      </c>
      <c r="K11" s="171">
        <f>ROUND(E11*J11,2)</f>
        <v>12446.06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/>
      <c r="S11" s="172" t="s">
        <v>101</v>
      </c>
      <c r="T11" s="156">
        <v>0.42199999999999999</v>
      </c>
      <c r="U11" s="156">
        <f>ROUND(E11*T11,2)</f>
        <v>26.59</v>
      </c>
      <c r="V11" s="156"/>
      <c r="W11" s="156" t="s">
        <v>102</v>
      </c>
      <c r="X11" s="147"/>
      <c r="Y11" s="147"/>
      <c r="Z11" s="147"/>
      <c r="AA11" s="147"/>
      <c r="AB11" s="147"/>
      <c r="AC11" s="147"/>
      <c r="AD11" s="147"/>
      <c r="AE11" s="147"/>
      <c r="AF11" s="147" t="s">
        <v>103</v>
      </c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outlineLevel="1" x14ac:dyDescent="0.2">
      <c r="A12" s="154"/>
      <c r="B12" s="155"/>
      <c r="C12" s="183" t="s">
        <v>197</v>
      </c>
      <c r="D12" s="157"/>
      <c r="E12" s="158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47"/>
      <c r="Y12" s="147"/>
      <c r="Z12" s="147"/>
      <c r="AA12" s="147"/>
      <c r="AB12" s="147"/>
      <c r="AC12" s="147"/>
      <c r="AD12" s="147"/>
      <c r="AE12" s="147"/>
      <c r="AF12" s="147" t="s">
        <v>105</v>
      </c>
      <c r="AG12" s="147">
        <v>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outlineLevel="1" x14ac:dyDescent="0.2">
      <c r="A13" s="154"/>
      <c r="B13" s="155"/>
      <c r="C13" s="183" t="s">
        <v>198</v>
      </c>
      <c r="D13" s="157"/>
      <c r="E13" s="158">
        <v>2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47"/>
      <c r="Y13" s="147"/>
      <c r="Z13" s="147"/>
      <c r="AA13" s="147"/>
      <c r="AB13" s="147"/>
      <c r="AC13" s="147"/>
      <c r="AD13" s="147"/>
      <c r="AE13" s="147"/>
      <c r="AF13" s="147" t="s">
        <v>105</v>
      </c>
      <c r="AG13" s="147">
        <v>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outlineLevel="1" x14ac:dyDescent="0.2">
      <c r="A14" s="154"/>
      <c r="B14" s="155"/>
      <c r="C14" s="183" t="s">
        <v>199</v>
      </c>
      <c r="D14" s="157"/>
      <c r="E14" s="158">
        <v>6.63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47"/>
      <c r="Y14" s="147"/>
      <c r="Z14" s="147"/>
      <c r="AA14" s="147"/>
      <c r="AB14" s="147"/>
      <c r="AC14" s="147"/>
      <c r="AD14" s="147"/>
      <c r="AE14" s="147"/>
      <c r="AF14" s="147" t="s">
        <v>105</v>
      </c>
      <c r="AG14" s="147">
        <v>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</row>
    <row r="15" spans="1:59" outlineLevel="1" x14ac:dyDescent="0.2">
      <c r="A15" s="154"/>
      <c r="B15" s="155"/>
      <c r="C15" s="183" t="s">
        <v>200</v>
      </c>
      <c r="D15" s="157"/>
      <c r="E15" s="158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47"/>
      <c r="Y15" s="147"/>
      <c r="Z15" s="147"/>
      <c r="AA15" s="147"/>
      <c r="AB15" s="147"/>
      <c r="AC15" s="147"/>
      <c r="AD15" s="147"/>
      <c r="AE15" s="147"/>
      <c r="AF15" s="147" t="s">
        <v>105</v>
      </c>
      <c r="AG15" s="147">
        <v>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 outlineLevel="1" x14ac:dyDescent="0.2">
      <c r="A16" s="154"/>
      <c r="B16" s="155"/>
      <c r="C16" s="183" t="s">
        <v>198</v>
      </c>
      <c r="D16" s="157"/>
      <c r="E16" s="158">
        <v>2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47"/>
      <c r="Y16" s="147"/>
      <c r="Z16" s="147"/>
      <c r="AA16" s="147"/>
      <c r="AB16" s="147"/>
      <c r="AC16" s="147"/>
      <c r="AD16" s="147"/>
      <c r="AE16" s="147"/>
      <c r="AF16" s="147" t="s">
        <v>105</v>
      </c>
      <c r="AG16" s="147">
        <v>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outlineLevel="1" x14ac:dyDescent="0.2">
      <c r="A17" s="154"/>
      <c r="B17" s="155"/>
      <c r="C17" s="183" t="s">
        <v>199</v>
      </c>
      <c r="D17" s="157"/>
      <c r="E17" s="158">
        <v>6.63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47"/>
      <c r="Y17" s="147"/>
      <c r="Z17" s="147"/>
      <c r="AA17" s="147"/>
      <c r="AB17" s="147"/>
      <c r="AC17" s="147"/>
      <c r="AD17" s="147"/>
      <c r="AE17" s="147"/>
      <c r="AF17" s="147" t="s">
        <v>105</v>
      </c>
      <c r="AG17" s="147">
        <v>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outlineLevel="1" x14ac:dyDescent="0.2">
      <c r="A18" s="154"/>
      <c r="B18" s="155"/>
      <c r="C18" s="183" t="s">
        <v>201</v>
      </c>
      <c r="D18" s="157"/>
      <c r="E18" s="158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47"/>
      <c r="Y18" s="147"/>
      <c r="Z18" s="147"/>
      <c r="AA18" s="147"/>
      <c r="AB18" s="147"/>
      <c r="AC18" s="147"/>
      <c r="AD18" s="147"/>
      <c r="AE18" s="147"/>
      <c r="AF18" s="147" t="s">
        <v>105</v>
      </c>
      <c r="AG18" s="147">
        <v>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 x14ac:dyDescent="0.2">
      <c r="A19" s="154"/>
      <c r="B19" s="155"/>
      <c r="C19" s="183" t="s">
        <v>202</v>
      </c>
      <c r="D19" s="157"/>
      <c r="E19" s="158">
        <v>9.6720000000000006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47"/>
      <c r="Y19" s="147"/>
      <c r="Z19" s="147"/>
      <c r="AA19" s="147"/>
      <c r="AB19" s="147"/>
      <c r="AC19" s="147"/>
      <c r="AD19" s="147"/>
      <c r="AE19" s="147"/>
      <c r="AF19" s="147" t="s">
        <v>105</v>
      </c>
      <c r="AG19" s="147">
        <v>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outlineLevel="1" x14ac:dyDescent="0.2">
      <c r="A20" s="154"/>
      <c r="B20" s="155"/>
      <c r="C20" s="183" t="s">
        <v>203</v>
      </c>
      <c r="D20" s="157"/>
      <c r="E20" s="158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47"/>
      <c r="Y20" s="147"/>
      <c r="Z20" s="147"/>
      <c r="AA20" s="147"/>
      <c r="AB20" s="147"/>
      <c r="AC20" s="147"/>
      <c r="AD20" s="147"/>
      <c r="AE20" s="147"/>
      <c r="AF20" s="147" t="s">
        <v>105</v>
      </c>
      <c r="AG20" s="147">
        <v>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outlineLevel="1" x14ac:dyDescent="0.2">
      <c r="A21" s="154"/>
      <c r="B21" s="155"/>
      <c r="C21" s="183" t="s">
        <v>204</v>
      </c>
      <c r="D21" s="157"/>
      <c r="E21" s="158">
        <v>0.5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47"/>
      <c r="Y21" s="147"/>
      <c r="Z21" s="147"/>
      <c r="AA21" s="147"/>
      <c r="AB21" s="147"/>
      <c r="AC21" s="147"/>
      <c r="AD21" s="147"/>
      <c r="AE21" s="147"/>
      <c r="AF21" s="147" t="s">
        <v>105</v>
      </c>
      <c r="AG21" s="147">
        <v>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outlineLevel="1" x14ac:dyDescent="0.2">
      <c r="A22" s="154"/>
      <c r="B22" s="155"/>
      <c r="C22" s="183" t="s">
        <v>205</v>
      </c>
      <c r="D22" s="157"/>
      <c r="E22" s="158">
        <v>7.8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47"/>
      <c r="Y22" s="147"/>
      <c r="Z22" s="147"/>
      <c r="AA22" s="147"/>
      <c r="AB22" s="147"/>
      <c r="AC22" s="147"/>
      <c r="AD22" s="147"/>
      <c r="AE22" s="147"/>
      <c r="AF22" s="147" t="s">
        <v>105</v>
      </c>
      <c r="AG22" s="147">
        <v>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 outlineLevel="1" x14ac:dyDescent="0.2">
      <c r="A23" s="154"/>
      <c r="B23" s="155"/>
      <c r="C23" s="183" t="s">
        <v>206</v>
      </c>
      <c r="D23" s="157"/>
      <c r="E23" s="158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47"/>
      <c r="Y23" s="147"/>
      <c r="Z23" s="147"/>
      <c r="AA23" s="147"/>
      <c r="AB23" s="147"/>
      <c r="AC23" s="147"/>
      <c r="AD23" s="147"/>
      <c r="AE23" s="147"/>
      <c r="AF23" s="147" t="s">
        <v>105</v>
      </c>
      <c r="AG23" s="147">
        <v>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outlineLevel="1" x14ac:dyDescent="0.2">
      <c r="A24" s="154"/>
      <c r="B24" s="155"/>
      <c r="C24" s="183" t="s">
        <v>207</v>
      </c>
      <c r="D24" s="157"/>
      <c r="E24" s="158">
        <v>3.75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47"/>
      <c r="Y24" s="147"/>
      <c r="Z24" s="147"/>
      <c r="AA24" s="147"/>
      <c r="AB24" s="147"/>
      <c r="AC24" s="147"/>
      <c r="AD24" s="147"/>
      <c r="AE24" s="147"/>
      <c r="AF24" s="147" t="s">
        <v>105</v>
      </c>
      <c r="AG24" s="147">
        <v>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outlineLevel="1" x14ac:dyDescent="0.2">
      <c r="A25" s="154"/>
      <c r="B25" s="155"/>
      <c r="C25" s="183" t="s">
        <v>205</v>
      </c>
      <c r="D25" s="157"/>
      <c r="E25" s="158">
        <v>7.8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47"/>
      <c r="Y25" s="147"/>
      <c r="Z25" s="147"/>
      <c r="AA25" s="147"/>
      <c r="AB25" s="147"/>
      <c r="AC25" s="147"/>
      <c r="AD25" s="147"/>
      <c r="AE25" s="147"/>
      <c r="AF25" s="147" t="s">
        <v>105</v>
      </c>
      <c r="AG25" s="147">
        <v>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outlineLevel="1" x14ac:dyDescent="0.2">
      <c r="A26" s="154"/>
      <c r="B26" s="155"/>
      <c r="C26" s="183" t="s">
        <v>208</v>
      </c>
      <c r="D26" s="157"/>
      <c r="E26" s="158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47"/>
      <c r="Y26" s="147"/>
      <c r="Z26" s="147"/>
      <c r="AA26" s="147"/>
      <c r="AB26" s="147"/>
      <c r="AC26" s="147"/>
      <c r="AD26" s="147"/>
      <c r="AE26" s="147"/>
      <c r="AF26" s="147" t="s">
        <v>105</v>
      </c>
      <c r="AG26" s="147">
        <v>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 outlineLevel="1" x14ac:dyDescent="0.2">
      <c r="A27" s="154"/>
      <c r="B27" s="155"/>
      <c r="C27" s="183" t="s">
        <v>209</v>
      </c>
      <c r="D27" s="157"/>
      <c r="E27" s="158">
        <v>5.94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47"/>
      <c r="Y27" s="147"/>
      <c r="Z27" s="147"/>
      <c r="AA27" s="147"/>
      <c r="AB27" s="147"/>
      <c r="AC27" s="147"/>
      <c r="AD27" s="147"/>
      <c r="AE27" s="147"/>
      <c r="AF27" s="147" t="s">
        <v>105</v>
      </c>
      <c r="AG27" s="147">
        <v>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outlineLevel="1" x14ac:dyDescent="0.2">
      <c r="A28" s="154"/>
      <c r="B28" s="155"/>
      <c r="C28" s="183" t="s">
        <v>210</v>
      </c>
      <c r="D28" s="157"/>
      <c r="E28" s="158">
        <v>10.295999999999999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47"/>
      <c r="Y28" s="147"/>
      <c r="Z28" s="147"/>
      <c r="AA28" s="147"/>
      <c r="AB28" s="147"/>
      <c r="AC28" s="147"/>
      <c r="AD28" s="147"/>
      <c r="AE28" s="147"/>
      <c r="AF28" s="147" t="s">
        <v>105</v>
      </c>
      <c r="AG28" s="147">
        <v>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ht="22.5" outlineLevel="1" x14ac:dyDescent="0.2">
      <c r="A29" s="166">
        <v>3</v>
      </c>
      <c r="B29" s="167" t="s">
        <v>211</v>
      </c>
      <c r="C29" s="182" t="s">
        <v>212</v>
      </c>
      <c r="D29" s="168" t="s">
        <v>108</v>
      </c>
      <c r="E29" s="169">
        <v>1</v>
      </c>
      <c r="F29" s="170">
        <v>0</v>
      </c>
      <c r="G29" s="171">
        <f>ROUND(E29*F29,2)</f>
        <v>0</v>
      </c>
      <c r="H29" s="170">
        <v>0</v>
      </c>
      <c r="I29" s="171">
        <f>ROUND(E29*H29,2)</f>
        <v>0</v>
      </c>
      <c r="J29" s="170">
        <v>1875</v>
      </c>
      <c r="K29" s="171">
        <f>ROUND(E29*J29,2)</f>
        <v>1875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1.85</v>
      </c>
      <c r="Q29" s="171">
        <f>ROUND(E29*P29,2)</f>
        <v>1.85</v>
      </c>
      <c r="R29" s="171"/>
      <c r="S29" s="172" t="s">
        <v>101</v>
      </c>
      <c r="T29" s="156">
        <v>0.78</v>
      </c>
      <c r="U29" s="156">
        <f>ROUND(E29*T29,2)</f>
        <v>0.78</v>
      </c>
      <c r="V29" s="156"/>
      <c r="W29" s="156" t="s">
        <v>102</v>
      </c>
      <c r="X29" s="147"/>
      <c r="Y29" s="147"/>
      <c r="Z29" s="147"/>
      <c r="AA29" s="147"/>
      <c r="AB29" s="147"/>
      <c r="AC29" s="147"/>
      <c r="AD29" s="147"/>
      <c r="AE29" s="147"/>
      <c r="AF29" s="147" t="s">
        <v>103</v>
      </c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outlineLevel="1" x14ac:dyDescent="0.2">
      <c r="A30" s="154"/>
      <c r="B30" s="155"/>
      <c r="C30" s="183" t="s">
        <v>213</v>
      </c>
      <c r="D30" s="157"/>
      <c r="E30" s="158">
        <v>1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47"/>
      <c r="Y30" s="147"/>
      <c r="Z30" s="147"/>
      <c r="AA30" s="147"/>
      <c r="AB30" s="147"/>
      <c r="AC30" s="147"/>
      <c r="AD30" s="147"/>
      <c r="AE30" s="147"/>
      <c r="AF30" s="147" t="s">
        <v>105</v>
      </c>
      <c r="AG30" s="147">
        <v>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outlineLevel="1" x14ac:dyDescent="0.2">
      <c r="A31" s="166">
        <v>4</v>
      </c>
      <c r="B31" s="167" t="s">
        <v>109</v>
      </c>
      <c r="C31" s="182" t="s">
        <v>110</v>
      </c>
      <c r="D31" s="168" t="s">
        <v>108</v>
      </c>
      <c r="E31" s="169">
        <v>8.5120000000000005</v>
      </c>
      <c r="F31" s="170">
        <v>0</v>
      </c>
      <c r="G31" s="171">
        <f>ROUND(E31*F31,2)</f>
        <v>0</v>
      </c>
      <c r="H31" s="170">
        <v>0</v>
      </c>
      <c r="I31" s="171">
        <f>ROUND(E31*H31,2)</f>
        <v>0</v>
      </c>
      <c r="J31" s="170">
        <v>480.5</v>
      </c>
      <c r="K31" s="171">
        <f>ROUND(E31*J31,2)</f>
        <v>4090.02</v>
      </c>
      <c r="L31" s="171">
        <v>21</v>
      </c>
      <c r="M31" s="171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1"/>
      <c r="S31" s="172" t="s">
        <v>101</v>
      </c>
      <c r="T31" s="156">
        <v>0.36499999999999999</v>
      </c>
      <c r="U31" s="156">
        <f>ROUND(E31*T31,2)</f>
        <v>3.11</v>
      </c>
      <c r="V31" s="156"/>
      <c r="W31" s="156" t="s">
        <v>102</v>
      </c>
      <c r="X31" s="147"/>
      <c r="Y31" s="147"/>
      <c r="Z31" s="147"/>
      <c r="AA31" s="147"/>
      <c r="AB31" s="147"/>
      <c r="AC31" s="147"/>
      <c r="AD31" s="147"/>
      <c r="AE31" s="147"/>
      <c r="AF31" s="147" t="s">
        <v>103</v>
      </c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outlineLevel="1" x14ac:dyDescent="0.2">
      <c r="A32" s="154"/>
      <c r="B32" s="155"/>
      <c r="C32" s="183" t="s">
        <v>214</v>
      </c>
      <c r="D32" s="157"/>
      <c r="E32" s="158">
        <v>8.5120000000000005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47"/>
      <c r="Y32" s="147"/>
      <c r="Z32" s="147"/>
      <c r="AA32" s="147"/>
      <c r="AB32" s="147"/>
      <c r="AC32" s="147"/>
      <c r="AD32" s="147"/>
      <c r="AE32" s="147"/>
      <c r="AF32" s="147" t="s">
        <v>105</v>
      </c>
      <c r="AG32" s="147">
        <v>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ht="22.5" outlineLevel="1" x14ac:dyDescent="0.2">
      <c r="A33" s="166">
        <v>5</v>
      </c>
      <c r="B33" s="167" t="s">
        <v>111</v>
      </c>
      <c r="C33" s="182" t="s">
        <v>112</v>
      </c>
      <c r="D33" s="168" t="s">
        <v>108</v>
      </c>
      <c r="E33" s="169">
        <v>70.731999999999999</v>
      </c>
      <c r="F33" s="170">
        <v>0</v>
      </c>
      <c r="G33" s="171">
        <f>ROUND(E33*F33,2)</f>
        <v>0</v>
      </c>
      <c r="H33" s="170">
        <v>0</v>
      </c>
      <c r="I33" s="171">
        <f>ROUND(E33*H33,2)</f>
        <v>0</v>
      </c>
      <c r="J33" s="170">
        <v>264.5</v>
      </c>
      <c r="K33" s="171">
        <f>ROUND(E33*J33,2)</f>
        <v>18708.61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/>
      <c r="S33" s="172" t="s">
        <v>101</v>
      </c>
      <c r="T33" s="156">
        <v>1.0999999999999999E-2</v>
      </c>
      <c r="U33" s="156">
        <f>ROUND(E33*T33,2)</f>
        <v>0.78</v>
      </c>
      <c r="V33" s="156"/>
      <c r="W33" s="156" t="s">
        <v>102</v>
      </c>
      <c r="X33" s="147"/>
      <c r="Y33" s="147"/>
      <c r="Z33" s="147"/>
      <c r="AA33" s="147"/>
      <c r="AB33" s="147"/>
      <c r="AC33" s="147"/>
      <c r="AD33" s="147"/>
      <c r="AE33" s="147"/>
      <c r="AF33" s="147" t="s">
        <v>103</v>
      </c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outlineLevel="1" x14ac:dyDescent="0.2">
      <c r="A34" s="154"/>
      <c r="B34" s="155"/>
      <c r="C34" s="183" t="s">
        <v>215</v>
      </c>
      <c r="D34" s="157"/>
      <c r="E34" s="158">
        <v>8.5120000000000005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47"/>
      <c r="Y34" s="147"/>
      <c r="Z34" s="147"/>
      <c r="AA34" s="147"/>
      <c r="AB34" s="147"/>
      <c r="AC34" s="147"/>
      <c r="AD34" s="147"/>
      <c r="AE34" s="147"/>
      <c r="AF34" s="147" t="s">
        <v>105</v>
      </c>
      <c r="AG34" s="147">
        <v>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outlineLevel="1" x14ac:dyDescent="0.2">
      <c r="A35" s="154"/>
      <c r="B35" s="155"/>
      <c r="C35" s="183" t="s">
        <v>216</v>
      </c>
      <c r="D35" s="157"/>
      <c r="E35" s="158">
        <v>63.018000000000001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47"/>
      <c r="Y35" s="147"/>
      <c r="Z35" s="147"/>
      <c r="AA35" s="147"/>
      <c r="AB35" s="147"/>
      <c r="AC35" s="147"/>
      <c r="AD35" s="147"/>
      <c r="AE35" s="147"/>
      <c r="AF35" s="147" t="s">
        <v>105</v>
      </c>
      <c r="AG35" s="147">
        <v>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outlineLevel="1" x14ac:dyDescent="0.2">
      <c r="A36" s="154"/>
      <c r="B36" s="155"/>
      <c r="C36" s="183" t="s">
        <v>217</v>
      </c>
      <c r="D36" s="157"/>
      <c r="E36" s="158">
        <v>-0.79800000000000004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47"/>
      <c r="Y36" s="147"/>
      <c r="Z36" s="147"/>
      <c r="AA36" s="147"/>
      <c r="AB36" s="147"/>
      <c r="AC36" s="147"/>
      <c r="AD36" s="147"/>
      <c r="AE36" s="147"/>
      <c r="AF36" s="147" t="s">
        <v>105</v>
      </c>
      <c r="AG36" s="147">
        <v>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outlineLevel="1" x14ac:dyDescent="0.2">
      <c r="A37" s="166">
        <v>6</v>
      </c>
      <c r="B37" s="167" t="s">
        <v>114</v>
      </c>
      <c r="C37" s="182" t="s">
        <v>115</v>
      </c>
      <c r="D37" s="168" t="s">
        <v>100</v>
      </c>
      <c r="E37" s="169">
        <v>90.44</v>
      </c>
      <c r="F37" s="170">
        <v>0</v>
      </c>
      <c r="G37" s="171">
        <f>ROUND(E37*F37,2)</f>
        <v>0</v>
      </c>
      <c r="H37" s="170">
        <v>0</v>
      </c>
      <c r="I37" s="171">
        <f>ROUND(E37*H37,2)</f>
        <v>0</v>
      </c>
      <c r="J37" s="170">
        <v>13</v>
      </c>
      <c r="K37" s="171">
        <f>ROUND(E37*J37,2)</f>
        <v>1175.72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/>
      <c r="S37" s="172" t="s">
        <v>101</v>
      </c>
      <c r="T37" s="156">
        <v>1.7999999999999999E-2</v>
      </c>
      <c r="U37" s="156">
        <f>ROUND(E37*T37,2)</f>
        <v>1.63</v>
      </c>
      <c r="V37" s="156"/>
      <c r="W37" s="156" t="s">
        <v>102</v>
      </c>
      <c r="X37" s="147"/>
      <c r="Y37" s="147"/>
      <c r="Z37" s="147"/>
      <c r="AA37" s="147"/>
      <c r="AB37" s="147"/>
      <c r="AC37" s="147"/>
      <c r="AD37" s="147"/>
      <c r="AE37" s="147"/>
      <c r="AF37" s="147" t="s">
        <v>103</v>
      </c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outlineLevel="1" x14ac:dyDescent="0.2">
      <c r="A38" s="154"/>
      <c r="B38" s="155"/>
      <c r="C38" s="183" t="s">
        <v>218</v>
      </c>
      <c r="D38" s="157"/>
      <c r="E38" s="158">
        <v>90.44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47"/>
      <c r="Y38" s="147"/>
      <c r="Z38" s="147"/>
      <c r="AA38" s="147"/>
      <c r="AB38" s="147"/>
      <c r="AC38" s="147"/>
      <c r="AD38" s="147"/>
      <c r="AE38" s="147"/>
      <c r="AF38" s="147" t="s">
        <v>105</v>
      </c>
      <c r="AG38" s="147">
        <v>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outlineLevel="1" x14ac:dyDescent="0.2">
      <c r="A39" s="166">
        <v>7</v>
      </c>
      <c r="B39" s="167" t="s">
        <v>219</v>
      </c>
      <c r="C39" s="182" t="s">
        <v>220</v>
      </c>
      <c r="D39" s="168" t="s">
        <v>100</v>
      </c>
      <c r="E39" s="169">
        <v>47.7</v>
      </c>
      <c r="F39" s="170">
        <v>0</v>
      </c>
      <c r="G39" s="171">
        <f>ROUND(E39*F39,2)</f>
        <v>0</v>
      </c>
      <c r="H39" s="170">
        <v>0</v>
      </c>
      <c r="I39" s="171">
        <f>ROUND(E39*H39,2)</f>
        <v>0</v>
      </c>
      <c r="J39" s="170">
        <v>60.1</v>
      </c>
      <c r="K39" s="171">
        <f>ROUND(E39*J39,2)</f>
        <v>2866.77</v>
      </c>
      <c r="L39" s="171">
        <v>21</v>
      </c>
      <c r="M39" s="171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1"/>
      <c r="S39" s="172" t="s">
        <v>101</v>
      </c>
      <c r="T39" s="156">
        <v>0.128</v>
      </c>
      <c r="U39" s="156">
        <f>ROUND(E39*T39,2)</f>
        <v>6.11</v>
      </c>
      <c r="V39" s="156"/>
      <c r="W39" s="156" t="s">
        <v>102</v>
      </c>
      <c r="X39" s="147"/>
      <c r="Y39" s="147"/>
      <c r="Z39" s="147"/>
      <c r="AA39" s="147"/>
      <c r="AB39" s="147"/>
      <c r="AC39" s="147"/>
      <c r="AD39" s="147"/>
      <c r="AE39" s="147"/>
      <c r="AF39" s="147" t="s">
        <v>103</v>
      </c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outlineLevel="1" x14ac:dyDescent="0.2">
      <c r="A40" s="154"/>
      <c r="B40" s="155"/>
      <c r="C40" s="183" t="s">
        <v>221</v>
      </c>
      <c r="D40" s="157"/>
      <c r="E40" s="158">
        <v>26.6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47"/>
      <c r="Y40" s="147"/>
      <c r="Z40" s="147"/>
      <c r="AA40" s="147"/>
      <c r="AB40" s="147"/>
      <c r="AC40" s="147"/>
      <c r="AD40" s="147"/>
      <c r="AE40" s="147"/>
      <c r="AF40" s="147" t="s">
        <v>105</v>
      </c>
      <c r="AG40" s="147">
        <v>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outlineLevel="1" x14ac:dyDescent="0.2">
      <c r="A41" s="154"/>
      <c r="B41" s="155"/>
      <c r="C41" s="183" t="s">
        <v>222</v>
      </c>
      <c r="D41" s="157"/>
      <c r="E41" s="158">
        <v>21.1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47"/>
      <c r="Y41" s="147"/>
      <c r="Z41" s="147"/>
      <c r="AA41" s="147"/>
      <c r="AB41" s="147"/>
      <c r="AC41" s="147"/>
      <c r="AD41" s="147"/>
      <c r="AE41" s="147"/>
      <c r="AF41" s="147" t="s">
        <v>105</v>
      </c>
      <c r="AG41" s="147">
        <v>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outlineLevel="1" x14ac:dyDescent="0.2">
      <c r="A42" s="173">
        <v>8</v>
      </c>
      <c r="B42" s="174" t="s">
        <v>117</v>
      </c>
      <c r="C42" s="184" t="s">
        <v>118</v>
      </c>
      <c r="D42" s="175" t="s">
        <v>108</v>
      </c>
      <c r="E42" s="176">
        <v>74.488</v>
      </c>
      <c r="F42" s="177">
        <v>0</v>
      </c>
      <c r="G42" s="178">
        <f>ROUND(E42*F42,2)</f>
        <v>0</v>
      </c>
      <c r="H42" s="177">
        <v>0</v>
      </c>
      <c r="I42" s="178">
        <f>ROUND(E42*H42,2)</f>
        <v>0</v>
      </c>
      <c r="J42" s="177">
        <v>280</v>
      </c>
      <c r="K42" s="178">
        <f>ROUND(E42*J42,2)</f>
        <v>20856.64</v>
      </c>
      <c r="L42" s="178">
        <v>21</v>
      </c>
      <c r="M42" s="178">
        <f>G42*(1+L42/100)</f>
        <v>0</v>
      </c>
      <c r="N42" s="178">
        <v>0</v>
      </c>
      <c r="O42" s="178">
        <f>ROUND(E42*N42,2)</f>
        <v>0</v>
      </c>
      <c r="P42" s="178">
        <v>0</v>
      </c>
      <c r="Q42" s="178">
        <f>ROUND(E42*P42,2)</f>
        <v>0</v>
      </c>
      <c r="R42" s="178"/>
      <c r="S42" s="179" t="s">
        <v>101</v>
      </c>
      <c r="T42" s="156">
        <v>0</v>
      </c>
      <c r="U42" s="156">
        <f>ROUND(E42*T42,2)</f>
        <v>0</v>
      </c>
      <c r="V42" s="156"/>
      <c r="W42" s="156" t="s">
        <v>102</v>
      </c>
      <c r="X42" s="147"/>
      <c r="Y42" s="147"/>
      <c r="Z42" s="147"/>
      <c r="AA42" s="147"/>
      <c r="AB42" s="147"/>
      <c r="AC42" s="147"/>
      <c r="AD42" s="147"/>
      <c r="AE42" s="147"/>
      <c r="AF42" s="147" t="s">
        <v>103</v>
      </c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x14ac:dyDescent="0.2">
      <c r="A43" s="160" t="s">
        <v>96</v>
      </c>
      <c r="B43" s="161" t="s">
        <v>55</v>
      </c>
      <c r="C43" s="181" t="s">
        <v>56</v>
      </c>
      <c r="D43" s="162"/>
      <c r="E43" s="163"/>
      <c r="F43" s="164"/>
      <c r="G43" s="164">
        <f>SUMIF(AF44:AF49,"&lt;&gt;NOR",G44:G49)</f>
        <v>0</v>
      </c>
      <c r="H43" s="164"/>
      <c r="I43" s="164">
        <f>SUM(I44:I49)</f>
        <v>6012.43</v>
      </c>
      <c r="J43" s="164"/>
      <c r="K43" s="164">
        <f>SUM(K44:K49)</f>
        <v>4370.3999999999996</v>
      </c>
      <c r="L43" s="164"/>
      <c r="M43" s="164">
        <f>SUM(M44:M49)</f>
        <v>0</v>
      </c>
      <c r="N43" s="164"/>
      <c r="O43" s="164">
        <f>SUM(O44:O49)</f>
        <v>16.370000000000005</v>
      </c>
      <c r="P43" s="164"/>
      <c r="Q43" s="164">
        <f>SUM(Q44:Q49)</f>
        <v>0</v>
      </c>
      <c r="R43" s="164"/>
      <c r="S43" s="165"/>
      <c r="T43" s="159"/>
      <c r="U43" s="159">
        <f>SUM(U44:U49)</f>
        <v>11.26</v>
      </c>
      <c r="V43" s="159"/>
      <c r="W43" s="159"/>
      <c r="AF43" t="s">
        <v>97</v>
      </c>
    </row>
    <row r="44" spans="1:59" outlineLevel="1" x14ac:dyDescent="0.2">
      <c r="A44" s="166">
        <v>9</v>
      </c>
      <c r="B44" s="167" t="s">
        <v>223</v>
      </c>
      <c r="C44" s="182" t="s">
        <v>224</v>
      </c>
      <c r="D44" s="168" t="s">
        <v>100</v>
      </c>
      <c r="E44" s="169">
        <v>63.84</v>
      </c>
      <c r="F44" s="170">
        <v>0</v>
      </c>
      <c r="G44" s="171">
        <f>ROUND(E44*F44,2)</f>
        <v>0</v>
      </c>
      <c r="H44" s="170">
        <v>3.12</v>
      </c>
      <c r="I44" s="171">
        <f>ROUND(E44*H44,2)</f>
        <v>199.18</v>
      </c>
      <c r="J44" s="170">
        <v>30.98</v>
      </c>
      <c r="K44" s="171">
        <f>ROUND(E44*J44,2)</f>
        <v>1977.76</v>
      </c>
      <c r="L44" s="171">
        <v>21</v>
      </c>
      <c r="M44" s="171">
        <f>G44*(1+L44/100)</f>
        <v>0</v>
      </c>
      <c r="N44" s="171">
        <v>1.8000000000000001E-4</v>
      </c>
      <c r="O44" s="171">
        <f>ROUND(E44*N44,2)</f>
        <v>0.01</v>
      </c>
      <c r="P44" s="171">
        <v>0</v>
      </c>
      <c r="Q44" s="171">
        <f>ROUND(E44*P44,2)</f>
        <v>0</v>
      </c>
      <c r="R44" s="171"/>
      <c r="S44" s="172" t="s">
        <v>101</v>
      </c>
      <c r="T44" s="156">
        <v>7.4999999999999997E-2</v>
      </c>
      <c r="U44" s="156">
        <f>ROUND(E44*T44,2)</f>
        <v>4.79</v>
      </c>
      <c r="V44" s="156"/>
      <c r="W44" s="156" t="s">
        <v>102</v>
      </c>
      <c r="X44" s="147"/>
      <c r="Y44" s="147"/>
      <c r="Z44" s="147"/>
      <c r="AA44" s="147"/>
      <c r="AB44" s="147"/>
      <c r="AC44" s="147"/>
      <c r="AD44" s="147"/>
      <c r="AE44" s="147"/>
      <c r="AF44" s="147" t="s">
        <v>103</v>
      </c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</row>
    <row r="45" spans="1:59" outlineLevel="1" x14ac:dyDescent="0.2">
      <c r="A45" s="154"/>
      <c r="B45" s="155"/>
      <c r="C45" s="183" t="s">
        <v>225</v>
      </c>
      <c r="D45" s="157"/>
      <c r="E45" s="158">
        <v>63.84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47"/>
      <c r="Y45" s="147"/>
      <c r="Z45" s="147"/>
      <c r="AA45" s="147"/>
      <c r="AB45" s="147"/>
      <c r="AC45" s="147"/>
      <c r="AD45" s="147"/>
      <c r="AE45" s="147"/>
      <c r="AF45" s="147" t="s">
        <v>105</v>
      </c>
      <c r="AG45" s="147">
        <v>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 ht="22.5" outlineLevel="1" x14ac:dyDescent="0.2">
      <c r="A46" s="166">
        <v>10</v>
      </c>
      <c r="B46" s="167" t="s">
        <v>226</v>
      </c>
      <c r="C46" s="182" t="s">
        <v>227</v>
      </c>
      <c r="D46" s="168" t="s">
        <v>108</v>
      </c>
      <c r="E46" s="169">
        <v>8.5120000000000005</v>
      </c>
      <c r="F46" s="170">
        <v>0</v>
      </c>
      <c r="G46" s="171">
        <f>ROUND(E46*F46,2)</f>
        <v>0</v>
      </c>
      <c r="H46" s="170">
        <v>538.91</v>
      </c>
      <c r="I46" s="171">
        <f>ROUND(E46*H46,2)</f>
        <v>4587.2</v>
      </c>
      <c r="J46" s="170">
        <v>281.08999999999997</v>
      </c>
      <c r="K46" s="171">
        <f>ROUND(E46*J46,2)</f>
        <v>2392.64</v>
      </c>
      <c r="L46" s="171">
        <v>21</v>
      </c>
      <c r="M46" s="171">
        <f>G46*(1+L46/100)</f>
        <v>0</v>
      </c>
      <c r="N46" s="171">
        <v>1.9205000000000001</v>
      </c>
      <c r="O46" s="171">
        <f>ROUND(E46*N46,2)</f>
        <v>16.350000000000001</v>
      </c>
      <c r="P46" s="171">
        <v>0</v>
      </c>
      <c r="Q46" s="171">
        <f>ROUND(E46*P46,2)</f>
        <v>0</v>
      </c>
      <c r="R46" s="171"/>
      <c r="S46" s="172" t="s">
        <v>101</v>
      </c>
      <c r="T46" s="156">
        <v>0.76</v>
      </c>
      <c r="U46" s="156">
        <f>ROUND(E46*T46,2)</f>
        <v>6.47</v>
      </c>
      <c r="V46" s="156"/>
      <c r="W46" s="156" t="s">
        <v>102</v>
      </c>
      <c r="X46" s="147"/>
      <c r="Y46" s="147"/>
      <c r="Z46" s="147"/>
      <c r="AA46" s="147"/>
      <c r="AB46" s="147"/>
      <c r="AC46" s="147"/>
      <c r="AD46" s="147"/>
      <c r="AE46" s="147"/>
      <c r="AF46" s="147" t="s">
        <v>103</v>
      </c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 outlineLevel="1" x14ac:dyDescent="0.2">
      <c r="A47" s="154"/>
      <c r="B47" s="155"/>
      <c r="C47" s="183" t="s">
        <v>214</v>
      </c>
      <c r="D47" s="157"/>
      <c r="E47" s="158">
        <v>8.5120000000000005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47"/>
      <c r="Y47" s="147"/>
      <c r="Z47" s="147"/>
      <c r="AA47" s="147"/>
      <c r="AB47" s="147"/>
      <c r="AC47" s="147"/>
      <c r="AD47" s="147"/>
      <c r="AE47" s="147"/>
      <c r="AF47" s="147" t="s">
        <v>105</v>
      </c>
      <c r="AG47" s="147">
        <v>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 outlineLevel="1" x14ac:dyDescent="0.2">
      <c r="A48" s="166">
        <v>11</v>
      </c>
      <c r="B48" s="167" t="s">
        <v>228</v>
      </c>
      <c r="C48" s="182" t="s">
        <v>229</v>
      </c>
      <c r="D48" s="168" t="s">
        <v>100</v>
      </c>
      <c r="E48" s="169">
        <v>73.415999999999997</v>
      </c>
      <c r="F48" s="170">
        <v>0</v>
      </c>
      <c r="G48" s="171">
        <f>ROUND(E48*F48,2)</f>
        <v>0</v>
      </c>
      <c r="H48" s="170">
        <v>16.7</v>
      </c>
      <c r="I48" s="171">
        <f>ROUND(E48*H48,2)</f>
        <v>1226.05</v>
      </c>
      <c r="J48" s="170">
        <v>0</v>
      </c>
      <c r="K48" s="171">
        <f>ROUND(E48*J48,2)</f>
        <v>0</v>
      </c>
      <c r="L48" s="171">
        <v>21</v>
      </c>
      <c r="M48" s="171">
        <f>G48*(1+L48/100)</f>
        <v>0</v>
      </c>
      <c r="N48" s="171">
        <v>1.4999999999999999E-4</v>
      </c>
      <c r="O48" s="171">
        <f>ROUND(E48*N48,2)</f>
        <v>0.01</v>
      </c>
      <c r="P48" s="171">
        <v>0</v>
      </c>
      <c r="Q48" s="171">
        <f>ROUND(E48*P48,2)</f>
        <v>0</v>
      </c>
      <c r="R48" s="171" t="s">
        <v>141</v>
      </c>
      <c r="S48" s="172" t="s">
        <v>101</v>
      </c>
      <c r="T48" s="156">
        <v>0</v>
      </c>
      <c r="U48" s="156">
        <f>ROUND(E48*T48,2)</f>
        <v>0</v>
      </c>
      <c r="V48" s="156"/>
      <c r="W48" s="156" t="s">
        <v>142</v>
      </c>
      <c r="X48" s="147"/>
      <c r="Y48" s="147"/>
      <c r="Z48" s="147"/>
      <c r="AA48" s="147"/>
      <c r="AB48" s="147"/>
      <c r="AC48" s="147"/>
      <c r="AD48" s="147"/>
      <c r="AE48" s="147"/>
      <c r="AF48" s="147" t="s">
        <v>143</v>
      </c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59" outlineLevel="1" x14ac:dyDescent="0.2">
      <c r="A49" s="154"/>
      <c r="B49" s="155"/>
      <c r="C49" s="183" t="s">
        <v>230</v>
      </c>
      <c r="D49" s="157"/>
      <c r="E49" s="158">
        <v>73.415999999999997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47"/>
      <c r="Y49" s="147"/>
      <c r="Z49" s="147"/>
      <c r="AA49" s="147"/>
      <c r="AB49" s="147"/>
      <c r="AC49" s="147"/>
      <c r="AD49" s="147"/>
      <c r="AE49" s="147"/>
      <c r="AF49" s="147" t="s">
        <v>105</v>
      </c>
      <c r="AG49" s="147">
        <v>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 x14ac:dyDescent="0.2">
      <c r="A50" s="160" t="s">
        <v>96</v>
      </c>
      <c r="B50" s="161" t="s">
        <v>57</v>
      </c>
      <c r="C50" s="181" t="s">
        <v>58</v>
      </c>
      <c r="D50" s="162"/>
      <c r="E50" s="163"/>
      <c r="F50" s="164"/>
      <c r="G50" s="164">
        <f>SUMIF(AF51:AF74,"&lt;&gt;NOR",G51:G74)</f>
        <v>0</v>
      </c>
      <c r="H50" s="164"/>
      <c r="I50" s="164">
        <f>SUM(I51:I74)</f>
        <v>72892.299999999988</v>
      </c>
      <c r="J50" s="164"/>
      <c r="K50" s="164">
        <f>SUM(K51:K74)</f>
        <v>22831.760000000002</v>
      </c>
      <c r="L50" s="164"/>
      <c r="M50" s="164">
        <f>SUM(M51:M74)</f>
        <v>0</v>
      </c>
      <c r="N50" s="164"/>
      <c r="O50" s="164">
        <f>SUM(O51:O74)</f>
        <v>86.33</v>
      </c>
      <c r="P50" s="164"/>
      <c r="Q50" s="164">
        <f>SUM(Q51:Q74)</f>
        <v>0</v>
      </c>
      <c r="R50" s="164"/>
      <c r="S50" s="165"/>
      <c r="T50" s="159"/>
      <c r="U50" s="159">
        <f>SUM(U51:U74)</f>
        <v>25.62</v>
      </c>
      <c r="V50" s="159"/>
      <c r="W50" s="159"/>
      <c r="AF50" t="s">
        <v>97</v>
      </c>
    </row>
    <row r="51" spans="1:59" ht="22.5" outlineLevel="1" x14ac:dyDescent="0.2">
      <c r="A51" s="166">
        <v>12</v>
      </c>
      <c r="B51" s="167" t="s">
        <v>119</v>
      </c>
      <c r="C51" s="182" t="s">
        <v>120</v>
      </c>
      <c r="D51" s="168" t="s">
        <v>100</v>
      </c>
      <c r="E51" s="169">
        <v>94.44</v>
      </c>
      <c r="F51" s="170">
        <v>0</v>
      </c>
      <c r="G51" s="171">
        <f>ROUND(E51*F51,2)</f>
        <v>0</v>
      </c>
      <c r="H51" s="170">
        <v>148.32</v>
      </c>
      <c r="I51" s="171">
        <f>ROUND(E51*H51,2)</f>
        <v>14007.34</v>
      </c>
      <c r="J51" s="170">
        <v>48.68</v>
      </c>
      <c r="K51" s="171">
        <f>ROUND(E51*J51,2)</f>
        <v>4597.34</v>
      </c>
      <c r="L51" s="171">
        <v>21</v>
      </c>
      <c r="M51" s="171">
        <f>G51*(1+L51/100)</f>
        <v>0</v>
      </c>
      <c r="N51" s="171">
        <v>0.36834</v>
      </c>
      <c r="O51" s="171">
        <f>ROUND(E51*N51,2)</f>
        <v>34.79</v>
      </c>
      <c r="P51" s="171">
        <v>0</v>
      </c>
      <c r="Q51" s="171">
        <f>ROUND(E51*P51,2)</f>
        <v>0</v>
      </c>
      <c r="R51" s="171"/>
      <c r="S51" s="172" t="s">
        <v>101</v>
      </c>
      <c r="T51" s="156">
        <v>5.5E-2</v>
      </c>
      <c r="U51" s="156">
        <f>ROUND(E51*T51,2)</f>
        <v>5.19</v>
      </c>
      <c r="V51" s="156"/>
      <c r="W51" s="156" t="s">
        <v>102</v>
      </c>
      <c r="X51" s="147"/>
      <c r="Y51" s="147"/>
      <c r="Z51" s="147"/>
      <c r="AA51" s="147"/>
      <c r="AB51" s="147"/>
      <c r="AC51" s="147"/>
      <c r="AD51" s="147"/>
      <c r="AE51" s="147"/>
      <c r="AF51" s="147" t="s">
        <v>103</v>
      </c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 outlineLevel="1" x14ac:dyDescent="0.2">
      <c r="A52" s="154"/>
      <c r="B52" s="155"/>
      <c r="C52" s="183" t="s">
        <v>218</v>
      </c>
      <c r="D52" s="157"/>
      <c r="E52" s="158">
        <v>90.44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47"/>
      <c r="Y52" s="147"/>
      <c r="Z52" s="147"/>
      <c r="AA52" s="147"/>
      <c r="AB52" s="147"/>
      <c r="AC52" s="147"/>
      <c r="AD52" s="147"/>
      <c r="AE52" s="147"/>
      <c r="AF52" s="147" t="s">
        <v>105</v>
      </c>
      <c r="AG52" s="147">
        <v>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 outlineLevel="1" x14ac:dyDescent="0.2">
      <c r="A53" s="154"/>
      <c r="B53" s="155"/>
      <c r="C53" s="183" t="s">
        <v>231</v>
      </c>
      <c r="D53" s="157"/>
      <c r="E53" s="158">
        <v>4</v>
      </c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47"/>
      <c r="Y53" s="147"/>
      <c r="Z53" s="147"/>
      <c r="AA53" s="147"/>
      <c r="AB53" s="147"/>
      <c r="AC53" s="147"/>
      <c r="AD53" s="147"/>
      <c r="AE53" s="147"/>
      <c r="AF53" s="147" t="s">
        <v>105</v>
      </c>
      <c r="AG53" s="147">
        <v>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 ht="22.5" outlineLevel="1" x14ac:dyDescent="0.2">
      <c r="A54" s="166">
        <v>13</v>
      </c>
      <c r="B54" s="167" t="s">
        <v>122</v>
      </c>
      <c r="C54" s="182" t="s">
        <v>123</v>
      </c>
      <c r="D54" s="168" t="s">
        <v>100</v>
      </c>
      <c r="E54" s="169">
        <v>83.8</v>
      </c>
      <c r="F54" s="170">
        <v>0</v>
      </c>
      <c r="G54" s="171">
        <f>ROUND(E54*F54,2)</f>
        <v>0</v>
      </c>
      <c r="H54" s="170">
        <v>160.13999999999999</v>
      </c>
      <c r="I54" s="171">
        <f>ROUND(E54*H54,2)</f>
        <v>13419.73</v>
      </c>
      <c r="J54" s="170">
        <v>25.36</v>
      </c>
      <c r="K54" s="171">
        <f>ROUND(E54*J54,2)</f>
        <v>2125.17</v>
      </c>
      <c r="L54" s="171">
        <v>21</v>
      </c>
      <c r="M54" s="171">
        <f>G54*(1+L54/100)</f>
        <v>0</v>
      </c>
      <c r="N54" s="171">
        <v>0.378</v>
      </c>
      <c r="O54" s="171">
        <f>ROUND(E54*N54,2)</f>
        <v>31.68</v>
      </c>
      <c r="P54" s="171">
        <v>0</v>
      </c>
      <c r="Q54" s="171">
        <f>ROUND(E54*P54,2)</f>
        <v>0</v>
      </c>
      <c r="R54" s="171"/>
      <c r="S54" s="172" t="s">
        <v>101</v>
      </c>
      <c r="T54" s="156">
        <v>2.5999999999999999E-2</v>
      </c>
      <c r="U54" s="156">
        <f>ROUND(E54*T54,2)</f>
        <v>2.1800000000000002</v>
      </c>
      <c r="V54" s="156"/>
      <c r="W54" s="156" t="s">
        <v>102</v>
      </c>
      <c r="X54" s="147"/>
      <c r="Y54" s="147"/>
      <c r="Z54" s="147"/>
      <c r="AA54" s="147"/>
      <c r="AB54" s="147"/>
      <c r="AC54" s="147"/>
      <c r="AD54" s="147"/>
      <c r="AE54" s="147"/>
      <c r="AF54" s="147" t="s">
        <v>103</v>
      </c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 outlineLevel="1" x14ac:dyDescent="0.2">
      <c r="A55" s="154"/>
      <c r="B55" s="155"/>
      <c r="C55" s="183" t="s">
        <v>232</v>
      </c>
      <c r="D55" s="157"/>
      <c r="E55" s="158">
        <v>79.8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47"/>
      <c r="Y55" s="147"/>
      <c r="Z55" s="147"/>
      <c r="AA55" s="147"/>
      <c r="AB55" s="147"/>
      <c r="AC55" s="147"/>
      <c r="AD55" s="147"/>
      <c r="AE55" s="147"/>
      <c r="AF55" s="147" t="s">
        <v>105</v>
      </c>
      <c r="AG55" s="147">
        <v>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 outlineLevel="1" x14ac:dyDescent="0.2">
      <c r="A56" s="154"/>
      <c r="B56" s="155"/>
      <c r="C56" s="183" t="s">
        <v>231</v>
      </c>
      <c r="D56" s="157"/>
      <c r="E56" s="158">
        <v>4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47"/>
      <c r="Y56" s="147"/>
      <c r="Z56" s="147"/>
      <c r="AA56" s="147"/>
      <c r="AB56" s="147"/>
      <c r="AC56" s="147"/>
      <c r="AD56" s="147"/>
      <c r="AE56" s="147"/>
      <c r="AF56" s="147" t="s">
        <v>105</v>
      </c>
      <c r="AG56" s="147">
        <v>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 outlineLevel="1" x14ac:dyDescent="0.2">
      <c r="A57" s="166">
        <v>14</v>
      </c>
      <c r="B57" s="167" t="s">
        <v>124</v>
      </c>
      <c r="C57" s="182" t="s">
        <v>125</v>
      </c>
      <c r="D57" s="168" t="s">
        <v>100</v>
      </c>
      <c r="E57" s="169">
        <v>83.8</v>
      </c>
      <c r="F57" s="170">
        <v>0</v>
      </c>
      <c r="G57" s="171">
        <f>ROUND(E57*F57,2)</f>
        <v>0</v>
      </c>
      <c r="H57" s="170">
        <v>263.26</v>
      </c>
      <c r="I57" s="171">
        <f>ROUND(E57*H57,2)</f>
        <v>22061.19</v>
      </c>
      <c r="J57" s="170">
        <v>79.239999999999995</v>
      </c>
      <c r="K57" s="171">
        <f>ROUND(E57*J57,2)</f>
        <v>6640.31</v>
      </c>
      <c r="L57" s="171">
        <v>21</v>
      </c>
      <c r="M57" s="171">
        <f>G57*(1+L57/100)</f>
        <v>0</v>
      </c>
      <c r="N57" s="171">
        <v>0.13188</v>
      </c>
      <c r="O57" s="171">
        <f>ROUND(E57*N57,2)</f>
        <v>11.05</v>
      </c>
      <c r="P57" s="171">
        <v>0</v>
      </c>
      <c r="Q57" s="171">
        <f>ROUND(E57*P57,2)</f>
        <v>0</v>
      </c>
      <c r="R57" s="171"/>
      <c r="S57" s="172" t="s">
        <v>101</v>
      </c>
      <c r="T57" s="156">
        <v>4.9000000000000002E-2</v>
      </c>
      <c r="U57" s="156">
        <f>ROUND(E57*T57,2)</f>
        <v>4.1100000000000003</v>
      </c>
      <c r="V57" s="156"/>
      <c r="W57" s="156" t="s">
        <v>102</v>
      </c>
      <c r="X57" s="147"/>
      <c r="Y57" s="147"/>
      <c r="Z57" s="147"/>
      <c r="AA57" s="147"/>
      <c r="AB57" s="147"/>
      <c r="AC57" s="147"/>
      <c r="AD57" s="147"/>
      <c r="AE57" s="147"/>
      <c r="AF57" s="147" t="s">
        <v>103</v>
      </c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 outlineLevel="1" x14ac:dyDescent="0.2">
      <c r="A58" s="154"/>
      <c r="B58" s="155"/>
      <c r="C58" s="183" t="s">
        <v>232</v>
      </c>
      <c r="D58" s="157"/>
      <c r="E58" s="158">
        <v>79.8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47"/>
      <c r="Y58" s="147"/>
      <c r="Z58" s="147"/>
      <c r="AA58" s="147"/>
      <c r="AB58" s="147"/>
      <c r="AC58" s="147"/>
      <c r="AD58" s="147"/>
      <c r="AE58" s="147"/>
      <c r="AF58" s="147" t="s">
        <v>105</v>
      </c>
      <c r="AG58" s="147">
        <v>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</row>
    <row r="59" spans="1:59" outlineLevel="1" x14ac:dyDescent="0.2">
      <c r="A59" s="154"/>
      <c r="B59" s="155"/>
      <c r="C59" s="183" t="s">
        <v>231</v>
      </c>
      <c r="D59" s="157"/>
      <c r="E59" s="158">
        <v>4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47"/>
      <c r="Y59" s="147"/>
      <c r="Z59" s="147"/>
      <c r="AA59" s="147"/>
      <c r="AB59" s="147"/>
      <c r="AC59" s="147"/>
      <c r="AD59" s="147"/>
      <c r="AE59" s="147"/>
      <c r="AF59" s="147" t="s">
        <v>105</v>
      </c>
      <c r="AG59" s="147">
        <v>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 outlineLevel="1" x14ac:dyDescent="0.2">
      <c r="A60" s="166">
        <v>15</v>
      </c>
      <c r="B60" s="167" t="s">
        <v>129</v>
      </c>
      <c r="C60" s="182" t="s">
        <v>130</v>
      </c>
      <c r="D60" s="168" t="s">
        <v>100</v>
      </c>
      <c r="E60" s="169">
        <v>110.4</v>
      </c>
      <c r="F60" s="170">
        <v>0</v>
      </c>
      <c r="G60" s="171">
        <f>ROUND(E60*F60,2)</f>
        <v>0</v>
      </c>
      <c r="H60" s="170">
        <v>0</v>
      </c>
      <c r="I60" s="171">
        <f>ROUND(E60*H60,2)</f>
        <v>0</v>
      </c>
      <c r="J60" s="170">
        <v>29.4</v>
      </c>
      <c r="K60" s="171">
        <f>ROUND(E60*J60,2)</f>
        <v>3245.76</v>
      </c>
      <c r="L60" s="171">
        <v>21</v>
      </c>
      <c r="M60" s="171">
        <f>G60*(1+L60/100)</f>
        <v>0</v>
      </c>
      <c r="N60" s="171">
        <v>0</v>
      </c>
      <c r="O60" s="171">
        <f>ROUND(E60*N60,2)</f>
        <v>0</v>
      </c>
      <c r="P60" s="171">
        <v>0</v>
      </c>
      <c r="Q60" s="171">
        <f>ROUND(E60*P60,2)</f>
        <v>0</v>
      </c>
      <c r="R60" s="171"/>
      <c r="S60" s="172" t="s">
        <v>101</v>
      </c>
      <c r="T60" s="156">
        <v>7.0999999999999994E-2</v>
      </c>
      <c r="U60" s="156">
        <f>ROUND(E60*T60,2)</f>
        <v>7.84</v>
      </c>
      <c r="V60" s="156"/>
      <c r="W60" s="156" t="s">
        <v>102</v>
      </c>
      <c r="X60" s="147"/>
      <c r="Y60" s="147"/>
      <c r="Z60" s="147"/>
      <c r="AA60" s="147"/>
      <c r="AB60" s="147"/>
      <c r="AC60" s="147"/>
      <c r="AD60" s="147"/>
      <c r="AE60" s="147"/>
      <c r="AF60" s="147" t="s">
        <v>103</v>
      </c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 outlineLevel="1" x14ac:dyDescent="0.2">
      <c r="A61" s="154"/>
      <c r="B61" s="155"/>
      <c r="C61" s="183" t="s">
        <v>218</v>
      </c>
      <c r="D61" s="157"/>
      <c r="E61" s="158">
        <v>90.44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47"/>
      <c r="Y61" s="147"/>
      <c r="Z61" s="147"/>
      <c r="AA61" s="147"/>
      <c r="AB61" s="147"/>
      <c r="AC61" s="147"/>
      <c r="AD61" s="147"/>
      <c r="AE61" s="147"/>
      <c r="AF61" s="147" t="s">
        <v>105</v>
      </c>
      <c r="AG61" s="147">
        <v>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59" outlineLevel="1" x14ac:dyDescent="0.2">
      <c r="A62" s="154"/>
      <c r="B62" s="155"/>
      <c r="C62" s="183" t="s">
        <v>231</v>
      </c>
      <c r="D62" s="157"/>
      <c r="E62" s="158">
        <v>4</v>
      </c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47"/>
      <c r="Y62" s="147"/>
      <c r="Z62" s="147"/>
      <c r="AA62" s="147"/>
      <c r="AB62" s="147"/>
      <c r="AC62" s="147"/>
      <c r="AD62" s="147"/>
      <c r="AE62" s="147"/>
      <c r="AF62" s="147" t="s">
        <v>105</v>
      </c>
      <c r="AG62" s="147">
        <v>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</row>
    <row r="63" spans="1:59" outlineLevel="1" x14ac:dyDescent="0.2">
      <c r="A63" s="154"/>
      <c r="B63" s="155"/>
      <c r="C63" s="183" t="s">
        <v>233</v>
      </c>
      <c r="D63" s="157"/>
      <c r="E63" s="158">
        <v>15.96</v>
      </c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47"/>
      <c r="Y63" s="147"/>
      <c r="Z63" s="147"/>
      <c r="AA63" s="147"/>
      <c r="AB63" s="147"/>
      <c r="AC63" s="147"/>
      <c r="AD63" s="147"/>
      <c r="AE63" s="147"/>
      <c r="AF63" s="147" t="s">
        <v>105</v>
      </c>
      <c r="AG63" s="147">
        <v>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 outlineLevel="1" x14ac:dyDescent="0.2">
      <c r="A64" s="166">
        <v>16</v>
      </c>
      <c r="B64" s="167" t="s">
        <v>132</v>
      </c>
      <c r="C64" s="182" t="s">
        <v>133</v>
      </c>
      <c r="D64" s="168" t="s">
        <v>108</v>
      </c>
      <c r="E64" s="169">
        <v>0.79800000000000004</v>
      </c>
      <c r="F64" s="170">
        <v>0</v>
      </c>
      <c r="G64" s="171">
        <f>ROUND(E64*F64,2)</f>
        <v>0</v>
      </c>
      <c r="H64" s="170">
        <v>0</v>
      </c>
      <c r="I64" s="171">
        <f>ROUND(E64*H64,2)</f>
        <v>0</v>
      </c>
      <c r="J64" s="170">
        <v>393</v>
      </c>
      <c r="K64" s="171">
        <f>ROUND(E64*J64,2)</f>
        <v>313.61</v>
      </c>
      <c r="L64" s="171">
        <v>21</v>
      </c>
      <c r="M64" s="171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1"/>
      <c r="S64" s="172" t="s">
        <v>101</v>
      </c>
      <c r="T64" s="156">
        <v>0.96</v>
      </c>
      <c r="U64" s="156">
        <f>ROUND(E64*T64,2)</f>
        <v>0.77</v>
      </c>
      <c r="V64" s="156"/>
      <c r="W64" s="156" t="s">
        <v>102</v>
      </c>
      <c r="X64" s="147"/>
      <c r="Y64" s="147"/>
      <c r="Z64" s="147"/>
      <c r="AA64" s="147"/>
      <c r="AB64" s="147"/>
      <c r="AC64" s="147"/>
      <c r="AD64" s="147"/>
      <c r="AE64" s="147"/>
      <c r="AF64" s="147" t="s">
        <v>103</v>
      </c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59" outlineLevel="1" x14ac:dyDescent="0.2">
      <c r="A65" s="154"/>
      <c r="B65" s="155"/>
      <c r="C65" s="183" t="s">
        <v>234</v>
      </c>
      <c r="D65" s="157"/>
      <c r="E65" s="158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47"/>
      <c r="Y65" s="147"/>
      <c r="Z65" s="147"/>
      <c r="AA65" s="147"/>
      <c r="AB65" s="147"/>
      <c r="AC65" s="147"/>
      <c r="AD65" s="147"/>
      <c r="AE65" s="147"/>
      <c r="AF65" s="147" t="s">
        <v>105</v>
      </c>
      <c r="AG65" s="147">
        <v>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</row>
    <row r="66" spans="1:59" outlineLevel="1" x14ac:dyDescent="0.2">
      <c r="A66" s="154"/>
      <c r="B66" s="155"/>
      <c r="C66" s="183" t="s">
        <v>235</v>
      </c>
      <c r="D66" s="157"/>
      <c r="E66" s="158">
        <v>0.79800000000000004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47"/>
      <c r="Y66" s="147"/>
      <c r="Z66" s="147"/>
      <c r="AA66" s="147"/>
      <c r="AB66" s="147"/>
      <c r="AC66" s="147"/>
      <c r="AD66" s="147"/>
      <c r="AE66" s="147"/>
      <c r="AF66" s="147" t="s">
        <v>105</v>
      </c>
      <c r="AG66" s="147">
        <v>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</row>
    <row r="67" spans="1:59" outlineLevel="1" x14ac:dyDescent="0.2">
      <c r="A67" s="166">
        <v>17</v>
      </c>
      <c r="B67" s="167" t="s">
        <v>135</v>
      </c>
      <c r="C67" s="182" t="s">
        <v>136</v>
      </c>
      <c r="D67" s="168" t="s">
        <v>100</v>
      </c>
      <c r="E67" s="169">
        <v>83.8</v>
      </c>
      <c r="F67" s="170">
        <v>0</v>
      </c>
      <c r="G67" s="171">
        <f>ROUND(E67*F67,2)</f>
        <v>0</v>
      </c>
      <c r="H67" s="170">
        <v>6.32</v>
      </c>
      <c r="I67" s="171">
        <f>ROUND(E67*H67,2)</f>
        <v>529.62</v>
      </c>
      <c r="J67" s="170">
        <v>1.08</v>
      </c>
      <c r="K67" s="171">
        <f>ROUND(E67*J67,2)</f>
        <v>90.5</v>
      </c>
      <c r="L67" s="171">
        <v>21</v>
      </c>
      <c r="M67" s="171">
        <f>G67*(1+L67/100)</f>
        <v>0</v>
      </c>
      <c r="N67" s="171">
        <v>5.0000000000000001E-4</v>
      </c>
      <c r="O67" s="171">
        <f>ROUND(E67*N67,2)</f>
        <v>0.04</v>
      </c>
      <c r="P67" s="171">
        <v>0</v>
      </c>
      <c r="Q67" s="171">
        <f>ROUND(E67*P67,2)</f>
        <v>0</v>
      </c>
      <c r="R67" s="171"/>
      <c r="S67" s="172" t="s">
        <v>101</v>
      </c>
      <c r="T67" s="156">
        <v>2E-3</v>
      </c>
      <c r="U67" s="156">
        <f>ROUND(E67*T67,2)</f>
        <v>0.17</v>
      </c>
      <c r="V67" s="156"/>
      <c r="W67" s="156" t="s">
        <v>102</v>
      </c>
      <c r="X67" s="147"/>
      <c r="Y67" s="147"/>
      <c r="Z67" s="147"/>
      <c r="AA67" s="147"/>
      <c r="AB67" s="147"/>
      <c r="AC67" s="147"/>
      <c r="AD67" s="147"/>
      <c r="AE67" s="147"/>
      <c r="AF67" s="147" t="s">
        <v>103</v>
      </c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</row>
    <row r="68" spans="1:59" outlineLevel="1" x14ac:dyDescent="0.2">
      <c r="A68" s="154"/>
      <c r="B68" s="155"/>
      <c r="C68" s="183" t="s">
        <v>232</v>
      </c>
      <c r="D68" s="157"/>
      <c r="E68" s="158">
        <v>79.8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47"/>
      <c r="Y68" s="147"/>
      <c r="Z68" s="147"/>
      <c r="AA68" s="147"/>
      <c r="AB68" s="147"/>
      <c r="AC68" s="147"/>
      <c r="AD68" s="147"/>
      <c r="AE68" s="147"/>
      <c r="AF68" s="147" t="s">
        <v>105</v>
      </c>
      <c r="AG68" s="147">
        <v>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</row>
    <row r="69" spans="1:59" outlineLevel="1" x14ac:dyDescent="0.2">
      <c r="A69" s="154"/>
      <c r="B69" s="155"/>
      <c r="C69" s="183" t="s">
        <v>231</v>
      </c>
      <c r="D69" s="157"/>
      <c r="E69" s="158">
        <v>4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47"/>
      <c r="Y69" s="147"/>
      <c r="Z69" s="147"/>
      <c r="AA69" s="147"/>
      <c r="AB69" s="147"/>
      <c r="AC69" s="147"/>
      <c r="AD69" s="147"/>
      <c r="AE69" s="147"/>
      <c r="AF69" s="147" t="s">
        <v>105</v>
      </c>
      <c r="AG69" s="147">
        <v>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</row>
    <row r="70" spans="1:59" outlineLevel="1" x14ac:dyDescent="0.2">
      <c r="A70" s="166">
        <v>18</v>
      </c>
      <c r="B70" s="167" t="s">
        <v>137</v>
      </c>
      <c r="C70" s="182" t="s">
        <v>138</v>
      </c>
      <c r="D70" s="168" t="s">
        <v>100</v>
      </c>
      <c r="E70" s="169">
        <v>83.8</v>
      </c>
      <c r="F70" s="170">
        <v>0</v>
      </c>
      <c r="G70" s="171">
        <f>ROUND(E70*F70,2)</f>
        <v>0</v>
      </c>
      <c r="H70" s="170">
        <v>212.06</v>
      </c>
      <c r="I70" s="171">
        <f>ROUND(E70*H70,2)</f>
        <v>17770.63</v>
      </c>
      <c r="J70" s="170">
        <v>69.44</v>
      </c>
      <c r="K70" s="171">
        <f>ROUND(E70*J70,2)</f>
        <v>5819.07</v>
      </c>
      <c r="L70" s="171">
        <v>21</v>
      </c>
      <c r="M70" s="171">
        <f>G70*(1+L70/100)</f>
        <v>0</v>
      </c>
      <c r="N70" s="171">
        <v>0.10373</v>
      </c>
      <c r="O70" s="171">
        <f>ROUND(E70*N70,2)</f>
        <v>8.69</v>
      </c>
      <c r="P70" s="171">
        <v>0</v>
      </c>
      <c r="Q70" s="171">
        <f>ROUND(E70*P70,2)</f>
        <v>0</v>
      </c>
      <c r="R70" s="171"/>
      <c r="S70" s="172" t="s">
        <v>101</v>
      </c>
      <c r="T70" s="156">
        <v>6.4000000000000001E-2</v>
      </c>
      <c r="U70" s="156">
        <f>ROUND(E70*T70,2)</f>
        <v>5.36</v>
      </c>
      <c r="V70" s="156"/>
      <c r="W70" s="156" t="s">
        <v>102</v>
      </c>
      <c r="X70" s="147"/>
      <c r="Y70" s="147"/>
      <c r="Z70" s="147"/>
      <c r="AA70" s="147"/>
      <c r="AB70" s="147"/>
      <c r="AC70" s="147"/>
      <c r="AD70" s="147"/>
      <c r="AE70" s="147"/>
      <c r="AF70" s="147" t="s">
        <v>103</v>
      </c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</row>
    <row r="71" spans="1:59" outlineLevel="1" x14ac:dyDescent="0.2">
      <c r="A71" s="154"/>
      <c r="B71" s="155"/>
      <c r="C71" s="183" t="s">
        <v>232</v>
      </c>
      <c r="D71" s="157"/>
      <c r="E71" s="158">
        <v>79.8</v>
      </c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47"/>
      <c r="Y71" s="147"/>
      <c r="Z71" s="147"/>
      <c r="AA71" s="147"/>
      <c r="AB71" s="147"/>
      <c r="AC71" s="147"/>
      <c r="AD71" s="147"/>
      <c r="AE71" s="147"/>
      <c r="AF71" s="147" t="s">
        <v>105</v>
      </c>
      <c r="AG71" s="147">
        <v>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</row>
    <row r="72" spans="1:59" outlineLevel="1" x14ac:dyDescent="0.2">
      <c r="A72" s="154"/>
      <c r="B72" s="155"/>
      <c r="C72" s="183" t="s">
        <v>231</v>
      </c>
      <c r="D72" s="157"/>
      <c r="E72" s="158">
        <v>4</v>
      </c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47"/>
      <c r="Y72" s="147"/>
      <c r="Z72" s="147"/>
      <c r="AA72" s="147"/>
      <c r="AB72" s="147"/>
      <c r="AC72" s="147"/>
      <c r="AD72" s="147"/>
      <c r="AE72" s="147"/>
      <c r="AF72" s="147" t="s">
        <v>105</v>
      </c>
      <c r="AG72" s="147">
        <v>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</row>
    <row r="73" spans="1:59" outlineLevel="1" x14ac:dyDescent="0.2">
      <c r="A73" s="166">
        <v>19</v>
      </c>
      <c r="B73" s="167" t="s">
        <v>139</v>
      </c>
      <c r="C73" s="182" t="s">
        <v>140</v>
      </c>
      <c r="D73" s="168" t="s">
        <v>100</v>
      </c>
      <c r="E73" s="169">
        <v>126.96</v>
      </c>
      <c r="F73" s="170">
        <v>0</v>
      </c>
      <c r="G73" s="171">
        <f>ROUND(E73*F73,2)</f>
        <v>0</v>
      </c>
      <c r="H73" s="170">
        <v>40.200000000000003</v>
      </c>
      <c r="I73" s="171">
        <f>ROUND(E73*H73,2)</f>
        <v>5103.79</v>
      </c>
      <c r="J73" s="170">
        <v>0</v>
      </c>
      <c r="K73" s="171">
        <f>ROUND(E73*J73,2)</f>
        <v>0</v>
      </c>
      <c r="L73" s="171">
        <v>21</v>
      </c>
      <c r="M73" s="171">
        <f>G73*(1+L73/100)</f>
        <v>0</v>
      </c>
      <c r="N73" s="171">
        <v>5.9999999999999995E-4</v>
      </c>
      <c r="O73" s="171">
        <f>ROUND(E73*N73,2)</f>
        <v>0.08</v>
      </c>
      <c r="P73" s="171">
        <v>0</v>
      </c>
      <c r="Q73" s="171">
        <f>ROUND(E73*P73,2)</f>
        <v>0</v>
      </c>
      <c r="R73" s="171" t="s">
        <v>141</v>
      </c>
      <c r="S73" s="172" t="s">
        <v>101</v>
      </c>
      <c r="T73" s="156">
        <v>0</v>
      </c>
      <c r="U73" s="156">
        <f>ROUND(E73*T73,2)</f>
        <v>0</v>
      </c>
      <c r="V73" s="156"/>
      <c r="W73" s="156" t="s">
        <v>142</v>
      </c>
      <c r="X73" s="147"/>
      <c r="Y73" s="147"/>
      <c r="Z73" s="147"/>
      <c r="AA73" s="147"/>
      <c r="AB73" s="147"/>
      <c r="AC73" s="147"/>
      <c r="AD73" s="147"/>
      <c r="AE73" s="147"/>
      <c r="AF73" s="147" t="s">
        <v>143</v>
      </c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</row>
    <row r="74" spans="1:59" outlineLevel="1" x14ac:dyDescent="0.2">
      <c r="A74" s="154"/>
      <c r="B74" s="155"/>
      <c r="C74" s="183" t="s">
        <v>236</v>
      </c>
      <c r="D74" s="157"/>
      <c r="E74" s="158">
        <v>126.96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47"/>
      <c r="Y74" s="147"/>
      <c r="Z74" s="147"/>
      <c r="AA74" s="147"/>
      <c r="AB74" s="147"/>
      <c r="AC74" s="147"/>
      <c r="AD74" s="147"/>
      <c r="AE74" s="147"/>
      <c r="AF74" s="147" t="s">
        <v>105</v>
      </c>
      <c r="AG74" s="147">
        <v>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</row>
    <row r="75" spans="1:59" x14ac:dyDescent="0.2">
      <c r="A75" s="160" t="s">
        <v>96</v>
      </c>
      <c r="B75" s="161" t="s">
        <v>59</v>
      </c>
      <c r="C75" s="181" t="s">
        <v>60</v>
      </c>
      <c r="D75" s="162"/>
      <c r="E75" s="163"/>
      <c r="F75" s="164"/>
      <c r="G75" s="164">
        <f>SUMIF(AF76:AF92,"&lt;&gt;NOR",G76:G92)</f>
        <v>0</v>
      </c>
      <c r="H75" s="164"/>
      <c r="I75" s="164">
        <f>SUM(I76:I92)</f>
        <v>23972.51</v>
      </c>
      <c r="J75" s="164"/>
      <c r="K75" s="164">
        <f>SUM(K76:K92)</f>
        <v>8525.07</v>
      </c>
      <c r="L75" s="164"/>
      <c r="M75" s="164">
        <f>SUM(M76:M92)</f>
        <v>0</v>
      </c>
      <c r="N75" s="164"/>
      <c r="O75" s="164">
        <f>SUM(O76:O92)</f>
        <v>19.23</v>
      </c>
      <c r="P75" s="164"/>
      <c r="Q75" s="164">
        <f>SUM(Q76:Q92)</f>
        <v>0</v>
      </c>
      <c r="R75" s="164"/>
      <c r="S75" s="165"/>
      <c r="T75" s="159"/>
      <c r="U75" s="159">
        <f>SUM(U76:U92)</f>
        <v>19.130000000000003</v>
      </c>
      <c r="V75" s="159"/>
      <c r="W75" s="159"/>
      <c r="AF75" t="s">
        <v>97</v>
      </c>
    </row>
    <row r="76" spans="1:59" ht="22.5" outlineLevel="1" x14ac:dyDescent="0.2">
      <c r="A76" s="173">
        <v>20</v>
      </c>
      <c r="B76" s="174" t="s">
        <v>237</v>
      </c>
      <c r="C76" s="184" t="s">
        <v>238</v>
      </c>
      <c r="D76" s="175" t="s">
        <v>158</v>
      </c>
      <c r="E76" s="176">
        <v>1</v>
      </c>
      <c r="F76" s="177">
        <v>0</v>
      </c>
      <c r="G76" s="178">
        <f>ROUND(E76*F76,2)</f>
        <v>0</v>
      </c>
      <c r="H76" s="177">
        <v>583.53</v>
      </c>
      <c r="I76" s="178">
        <f>ROUND(E76*H76,2)</f>
        <v>583.53</v>
      </c>
      <c r="J76" s="177">
        <v>379.47</v>
      </c>
      <c r="K76" s="178">
        <f>ROUND(E76*J76,2)</f>
        <v>379.47</v>
      </c>
      <c r="L76" s="178">
        <v>21</v>
      </c>
      <c r="M76" s="178">
        <f>G76*(1+L76/100)</f>
        <v>0</v>
      </c>
      <c r="N76" s="178">
        <v>0.1125</v>
      </c>
      <c r="O76" s="178">
        <f>ROUND(E76*N76,2)</f>
        <v>0.11</v>
      </c>
      <c r="P76" s="178">
        <v>0</v>
      </c>
      <c r="Q76" s="178">
        <f>ROUND(E76*P76,2)</f>
        <v>0</v>
      </c>
      <c r="R76" s="178"/>
      <c r="S76" s="179" t="s">
        <v>101</v>
      </c>
      <c r="T76" s="156">
        <v>0.91800000000000004</v>
      </c>
      <c r="U76" s="156">
        <f>ROUND(E76*T76,2)</f>
        <v>0.92</v>
      </c>
      <c r="V76" s="156"/>
      <c r="W76" s="156" t="s">
        <v>102</v>
      </c>
      <c r="X76" s="147"/>
      <c r="Y76" s="147"/>
      <c r="Z76" s="147"/>
      <c r="AA76" s="147"/>
      <c r="AB76" s="147"/>
      <c r="AC76" s="147"/>
      <c r="AD76" s="147"/>
      <c r="AE76" s="147"/>
      <c r="AF76" s="147" t="s">
        <v>103</v>
      </c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</row>
    <row r="77" spans="1:59" ht="22.5" outlineLevel="1" x14ac:dyDescent="0.2">
      <c r="A77" s="173">
        <v>21</v>
      </c>
      <c r="B77" s="174" t="s">
        <v>239</v>
      </c>
      <c r="C77" s="184" t="s">
        <v>240</v>
      </c>
      <c r="D77" s="175" t="s">
        <v>158</v>
      </c>
      <c r="E77" s="176">
        <v>2</v>
      </c>
      <c r="F77" s="177">
        <v>0</v>
      </c>
      <c r="G77" s="178">
        <f>ROUND(E77*F77,2)</f>
        <v>0</v>
      </c>
      <c r="H77" s="177">
        <v>114.33</v>
      </c>
      <c r="I77" s="178">
        <f>ROUND(E77*H77,2)</f>
        <v>228.66</v>
      </c>
      <c r="J77" s="177">
        <v>82.67</v>
      </c>
      <c r="K77" s="178">
        <f>ROUND(E77*J77,2)</f>
        <v>165.34</v>
      </c>
      <c r="L77" s="178">
        <v>21</v>
      </c>
      <c r="M77" s="178">
        <f>G77*(1+L77/100)</f>
        <v>0</v>
      </c>
      <c r="N77" s="178">
        <v>0</v>
      </c>
      <c r="O77" s="178">
        <f>ROUND(E77*N77,2)</f>
        <v>0</v>
      </c>
      <c r="P77" s="178">
        <v>0</v>
      </c>
      <c r="Q77" s="178">
        <f>ROUND(E77*P77,2)</f>
        <v>0</v>
      </c>
      <c r="R77" s="178"/>
      <c r="S77" s="179" t="s">
        <v>101</v>
      </c>
      <c r="T77" s="156">
        <v>0.2</v>
      </c>
      <c r="U77" s="156">
        <f>ROUND(E77*T77,2)</f>
        <v>0.4</v>
      </c>
      <c r="V77" s="156"/>
      <c r="W77" s="156" t="s">
        <v>102</v>
      </c>
      <c r="X77" s="147"/>
      <c r="Y77" s="147"/>
      <c r="Z77" s="147"/>
      <c r="AA77" s="147"/>
      <c r="AB77" s="147"/>
      <c r="AC77" s="147"/>
      <c r="AD77" s="147"/>
      <c r="AE77" s="147"/>
      <c r="AF77" s="147" t="s">
        <v>103</v>
      </c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</row>
    <row r="78" spans="1:59" outlineLevel="1" x14ac:dyDescent="0.2">
      <c r="A78" s="166">
        <v>22</v>
      </c>
      <c r="B78" s="167" t="s">
        <v>145</v>
      </c>
      <c r="C78" s="182" t="s">
        <v>146</v>
      </c>
      <c r="D78" s="168" t="s">
        <v>147</v>
      </c>
      <c r="E78" s="169">
        <v>59.2</v>
      </c>
      <c r="F78" s="170">
        <v>0</v>
      </c>
      <c r="G78" s="171">
        <f>ROUND(E78*F78,2)</f>
        <v>0</v>
      </c>
      <c r="H78" s="170">
        <v>156.62</v>
      </c>
      <c r="I78" s="171">
        <f>ROUND(E78*H78,2)</f>
        <v>9271.9</v>
      </c>
      <c r="J78" s="170">
        <v>122.88</v>
      </c>
      <c r="K78" s="171">
        <f>ROUND(E78*J78,2)</f>
        <v>7274.5</v>
      </c>
      <c r="L78" s="171">
        <v>21</v>
      </c>
      <c r="M78" s="171">
        <f>G78*(1+L78/100)</f>
        <v>0</v>
      </c>
      <c r="N78" s="171">
        <v>0.188</v>
      </c>
      <c r="O78" s="171">
        <f>ROUND(E78*N78,2)</f>
        <v>11.13</v>
      </c>
      <c r="P78" s="171">
        <v>0</v>
      </c>
      <c r="Q78" s="171">
        <f>ROUND(E78*P78,2)</f>
        <v>0</v>
      </c>
      <c r="R78" s="171"/>
      <c r="S78" s="172" t="s">
        <v>101</v>
      </c>
      <c r="T78" s="156">
        <v>0.27200000000000002</v>
      </c>
      <c r="U78" s="156">
        <f>ROUND(E78*T78,2)</f>
        <v>16.100000000000001</v>
      </c>
      <c r="V78" s="156"/>
      <c r="W78" s="156" t="s">
        <v>102</v>
      </c>
      <c r="X78" s="147"/>
      <c r="Y78" s="147"/>
      <c r="Z78" s="147"/>
      <c r="AA78" s="147"/>
      <c r="AB78" s="147"/>
      <c r="AC78" s="147"/>
      <c r="AD78" s="147"/>
      <c r="AE78" s="147"/>
      <c r="AF78" s="147" t="s">
        <v>103</v>
      </c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</row>
    <row r="79" spans="1:59" outlineLevel="1" x14ac:dyDescent="0.2">
      <c r="A79" s="154"/>
      <c r="B79" s="155"/>
      <c r="C79" s="183" t="s">
        <v>221</v>
      </c>
      <c r="D79" s="157"/>
      <c r="E79" s="158">
        <v>26.6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47"/>
      <c r="Y79" s="147"/>
      <c r="Z79" s="147"/>
      <c r="AA79" s="147"/>
      <c r="AB79" s="147"/>
      <c r="AC79" s="147"/>
      <c r="AD79" s="147"/>
      <c r="AE79" s="147"/>
      <c r="AF79" s="147" t="s">
        <v>105</v>
      </c>
      <c r="AG79" s="147">
        <v>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</row>
    <row r="80" spans="1:59" outlineLevel="1" x14ac:dyDescent="0.2">
      <c r="A80" s="154"/>
      <c r="B80" s="155"/>
      <c r="C80" s="183" t="s">
        <v>241</v>
      </c>
      <c r="D80" s="157"/>
      <c r="E80" s="158">
        <v>30.6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47"/>
      <c r="Y80" s="147"/>
      <c r="Z80" s="147"/>
      <c r="AA80" s="147"/>
      <c r="AB80" s="147"/>
      <c r="AC80" s="147"/>
      <c r="AD80" s="147"/>
      <c r="AE80" s="147"/>
      <c r="AF80" s="147" t="s">
        <v>105</v>
      </c>
      <c r="AG80" s="147">
        <v>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</row>
    <row r="81" spans="1:59" outlineLevel="1" x14ac:dyDescent="0.2">
      <c r="A81" s="154"/>
      <c r="B81" s="155"/>
      <c r="C81" s="183" t="s">
        <v>242</v>
      </c>
      <c r="D81" s="157"/>
      <c r="E81" s="158">
        <v>2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47"/>
      <c r="Y81" s="147"/>
      <c r="Z81" s="147"/>
      <c r="AA81" s="147"/>
      <c r="AB81" s="147"/>
      <c r="AC81" s="147"/>
      <c r="AD81" s="147"/>
      <c r="AE81" s="147"/>
      <c r="AF81" s="147" t="s">
        <v>105</v>
      </c>
      <c r="AG81" s="147">
        <v>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</row>
    <row r="82" spans="1:59" outlineLevel="1" x14ac:dyDescent="0.2">
      <c r="A82" s="166">
        <v>23</v>
      </c>
      <c r="B82" s="167" t="s">
        <v>149</v>
      </c>
      <c r="C82" s="182" t="s">
        <v>150</v>
      </c>
      <c r="D82" s="168" t="s">
        <v>108</v>
      </c>
      <c r="E82" s="169">
        <v>1.1839999999999999</v>
      </c>
      <c r="F82" s="170">
        <v>0</v>
      </c>
      <c r="G82" s="171">
        <f>ROUND(E82*F82,2)</f>
        <v>0</v>
      </c>
      <c r="H82" s="170">
        <v>2098.92</v>
      </c>
      <c r="I82" s="171">
        <f>ROUND(E82*H82,2)</f>
        <v>2485.12</v>
      </c>
      <c r="J82" s="170">
        <v>596.08000000000004</v>
      </c>
      <c r="K82" s="171">
        <f>ROUND(E82*J82,2)</f>
        <v>705.76</v>
      </c>
      <c r="L82" s="171">
        <v>21</v>
      </c>
      <c r="M82" s="171">
        <f>G82*(1+L82/100)</f>
        <v>0</v>
      </c>
      <c r="N82" s="171">
        <v>2.5249999999999999</v>
      </c>
      <c r="O82" s="171">
        <f>ROUND(E82*N82,2)</f>
        <v>2.99</v>
      </c>
      <c r="P82" s="171">
        <v>0</v>
      </c>
      <c r="Q82" s="171">
        <f>ROUND(E82*P82,2)</f>
        <v>0</v>
      </c>
      <c r="R82" s="171"/>
      <c r="S82" s="172" t="s">
        <v>101</v>
      </c>
      <c r="T82" s="156">
        <v>1.4419999999999999</v>
      </c>
      <c r="U82" s="156">
        <f>ROUND(E82*T82,2)</f>
        <v>1.71</v>
      </c>
      <c r="V82" s="156"/>
      <c r="W82" s="156" t="s">
        <v>102</v>
      </c>
      <c r="X82" s="147"/>
      <c r="Y82" s="147"/>
      <c r="Z82" s="147"/>
      <c r="AA82" s="147"/>
      <c r="AB82" s="147"/>
      <c r="AC82" s="147"/>
      <c r="AD82" s="147"/>
      <c r="AE82" s="147"/>
      <c r="AF82" s="147" t="s">
        <v>103</v>
      </c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</row>
    <row r="83" spans="1:59" outlineLevel="1" x14ac:dyDescent="0.2">
      <c r="A83" s="154"/>
      <c r="B83" s="155"/>
      <c r="C83" s="183" t="s">
        <v>243</v>
      </c>
      <c r="D83" s="157"/>
      <c r="E83" s="158">
        <v>1.1839999999999999</v>
      </c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47"/>
      <c r="Y83" s="147"/>
      <c r="Z83" s="147"/>
      <c r="AA83" s="147"/>
      <c r="AB83" s="147"/>
      <c r="AC83" s="147"/>
      <c r="AD83" s="147"/>
      <c r="AE83" s="147"/>
      <c r="AF83" s="147" t="s">
        <v>105</v>
      </c>
      <c r="AG83" s="147">
        <v>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</row>
    <row r="84" spans="1:59" outlineLevel="1" x14ac:dyDescent="0.2">
      <c r="A84" s="173">
        <v>24</v>
      </c>
      <c r="B84" s="174" t="s">
        <v>244</v>
      </c>
      <c r="C84" s="184" t="s">
        <v>245</v>
      </c>
      <c r="D84" s="175" t="s">
        <v>158</v>
      </c>
      <c r="E84" s="176">
        <v>1</v>
      </c>
      <c r="F84" s="177">
        <v>0</v>
      </c>
      <c r="G84" s="178">
        <f t="shared" ref="G84:G90" si="0">ROUND(E84*F84,2)</f>
        <v>0</v>
      </c>
      <c r="H84" s="177">
        <v>743</v>
      </c>
      <c r="I84" s="178">
        <f t="shared" ref="I84:I90" si="1">ROUND(E84*H84,2)</f>
        <v>743</v>
      </c>
      <c r="J84" s="177">
        <v>0</v>
      </c>
      <c r="K84" s="178">
        <f t="shared" ref="K84:K90" si="2">ROUND(E84*J84,2)</f>
        <v>0</v>
      </c>
      <c r="L84" s="178">
        <v>21</v>
      </c>
      <c r="M84" s="178">
        <f t="shared" ref="M84:M90" si="3">G84*(1+L84/100)</f>
        <v>0</v>
      </c>
      <c r="N84" s="178">
        <v>5.1000000000000004E-3</v>
      </c>
      <c r="O84" s="178">
        <f t="shared" ref="O84:O90" si="4">ROUND(E84*N84,2)</f>
        <v>0.01</v>
      </c>
      <c r="P84" s="178">
        <v>0</v>
      </c>
      <c r="Q84" s="178">
        <f t="shared" ref="Q84:Q90" si="5">ROUND(E84*P84,2)</f>
        <v>0</v>
      </c>
      <c r="R84" s="178" t="s">
        <v>141</v>
      </c>
      <c r="S84" s="179" t="s">
        <v>101</v>
      </c>
      <c r="T84" s="156">
        <v>0</v>
      </c>
      <c r="U84" s="156">
        <f t="shared" ref="U84:U90" si="6">ROUND(E84*T84,2)</f>
        <v>0</v>
      </c>
      <c r="V84" s="156"/>
      <c r="W84" s="156" t="s">
        <v>142</v>
      </c>
      <c r="X84" s="147"/>
      <c r="Y84" s="147"/>
      <c r="Z84" s="147"/>
      <c r="AA84" s="147"/>
      <c r="AB84" s="147"/>
      <c r="AC84" s="147"/>
      <c r="AD84" s="147"/>
      <c r="AE84" s="147"/>
      <c r="AF84" s="147" t="s">
        <v>143</v>
      </c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</row>
    <row r="85" spans="1:59" outlineLevel="1" x14ac:dyDescent="0.2">
      <c r="A85" s="173">
        <v>25</v>
      </c>
      <c r="B85" s="174" t="s">
        <v>246</v>
      </c>
      <c r="C85" s="184" t="s">
        <v>247</v>
      </c>
      <c r="D85" s="175" t="s">
        <v>158</v>
      </c>
      <c r="E85" s="176">
        <v>1</v>
      </c>
      <c r="F85" s="177">
        <v>0</v>
      </c>
      <c r="G85" s="178">
        <f t="shared" si="0"/>
        <v>0</v>
      </c>
      <c r="H85" s="177">
        <v>730</v>
      </c>
      <c r="I85" s="178">
        <f t="shared" si="1"/>
        <v>730</v>
      </c>
      <c r="J85" s="177">
        <v>0</v>
      </c>
      <c r="K85" s="178">
        <f t="shared" si="2"/>
        <v>0</v>
      </c>
      <c r="L85" s="178">
        <v>21</v>
      </c>
      <c r="M85" s="178">
        <f t="shared" si="3"/>
        <v>0</v>
      </c>
      <c r="N85" s="178">
        <v>5.1000000000000004E-3</v>
      </c>
      <c r="O85" s="178">
        <f t="shared" si="4"/>
        <v>0.01</v>
      </c>
      <c r="P85" s="178">
        <v>0</v>
      </c>
      <c r="Q85" s="178">
        <f t="shared" si="5"/>
        <v>0</v>
      </c>
      <c r="R85" s="178" t="s">
        <v>141</v>
      </c>
      <c r="S85" s="179" t="s">
        <v>101</v>
      </c>
      <c r="T85" s="156">
        <v>0</v>
      </c>
      <c r="U85" s="156">
        <f t="shared" si="6"/>
        <v>0</v>
      </c>
      <c r="V85" s="156"/>
      <c r="W85" s="156" t="s">
        <v>142</v>
      </c>
      <c r="X85" s="147"/>
      <c r="Y85" s="147"/>
      <c r="Z85" s="147"/>
      <c r="AA85" s="147"/>
      <c r="AB85" s="147"/>
      <c r="AC85" s="147"/>
      <c r="AD85" s="147"/>
      <c r="AE85" s="147"/>
      <c r="AF85" s="147" t="s">
        <v>143</v>
      </c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</row>
    <row r="86" spans="1:59" outlineLevel="1" x14ac:dyDescent="0.2">
      <c r="A86" s="173">
        <v>26</v>
      </c>
      <c r="B86" s="174" t="s">
        <v>248</v>
      </c>
      <c r="C86" s="184" t="s">
        <v>249</v>
      </c>
      <c r="D86" s="175" t="s">
        <v>158</v>
      </c>
      <c r="E86" s="176">
        <v>1</v>
      </c>
      <c r="F86" s="177">
        <v>0</v>
      </c>
      <c r="G86" s="178">
        <f t="shared" si="0"/>
        <v>0</v>
      </c>
      <c r="H86" s="177">
        <v>14.3</v>
      </c>
      <c r="I86" s="178">
        <f t="shared" si="1"/>
        <v>14.3</v>
      </c>
      <c r="J86" s="177">
        <v>0</v>
      </c>
      <c r="K86" s="178">
        <f t="shared" si="2"/>
        <v>0</v>
      </c>
      <c r="L86" s="178">
        <v>21</v>
      </c>
      <c r="M86" s="178">
        <f t="shared" si="3"/>
        <v>0</v>
      </c>
      <c r="N86" s="178">
        <v>1E-4</v>
      </c>
      <c r="O86" s="178">
        <f t="shared" si="4"/>
        <v>0</v>
      </c>
      <c r="P86" s="178">
        <v>0</v>
      </c>
      <c r="Q86" s="178">
        <f t="shared" si="5"/>
        <v>0</v>
      </c>
      <c r="R86" s="178" t="s">
        <v>141</v>
      </c>
      <c r="S86" s="179" t="s">
        <v>101</v>
      </c>
      <c r="T86" s="156">
        <v>0</v>
      </c>
      <c r="U86" s="156">
        <f t="shared" si="6"/>
        <v>0</v>
      </c>
      <c r="V86" s="156"/>
      <c r="W86" s="156" t="s">
        <v>142</v>
      </c>
      <c r="X86" s="147"/>
      <c r="Y86" s="147"/>
      <c r="Z86" s="147"/>
      <c r="AA86" s="147"/>
      <c r="AB86" s="147"/>
      <c r="AC86" s="147"/>
      <c r="AD86" s="147"/>
      <c r="AE86" s="147"/>
      <c r="AF86" s="147" t="s">
        <v>143</v>
      </c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</row>
    <row r="87" spans="1:59" outlineLevel="1" x14ac:dyDescent="0.2">
      <c r="A87" s="173">
        <v>27</v>
      </c>
      <c r="B87" s="174" t="s">
        <v>250</v>
      </c>
      <c r="C87" s="184" t="s">
        <v>251</v>
      </c>
      <c r="D87" s="175" t="s">
        <v>158</v>
      </c>
      <c r="E87" s="176">
        <v>2</v>
      </c>
      <c r="F87" s="177">
        <v>0</v>
      </c>
      <c r="G87" s="178">
        <f t="shared" si="0"/>
        <v>0</v>
      </c>
      <c r="H87" s="177">
        <v>51</v>
      </c>
      <c r="I87" s="178">
        <f t="shared" si="1"/>
        <v>102</v>
      </c>
      <c r="J87" s="177">
        <v>0</v>
      </c>
      <c r="K87" s="178">
        <f t="shared" si="2"/>
        <v>0</v>
      </c>
      <c r="L87" s="178">
        <v>21</v>
      </c>
      <c r="M87" s="178">
        <f t="shared" si="3"/>
        <v>0</v>
      </c>
      <c r="N87" s="178">
        <v>4.0000000000000002E-4</v>
      </c>
      <c r="O87" s="178">
        <f t="shared" si="4"/>
        <v>0</v>
      </c>
      <c r="P87" s="178">
        <v>0</v>
      </c>
      <c r="Q87" s="178">
        <f t="shared" si="5"/>
        <v>0</v>
      </c>
      <c r="R87" s="178" t="s">
        <v>141</v>
      </c>
      <c r="S87" s="179" t="s">
        <v>101</v>
      </c>
      <c r="T87" s="156">
        <v>0</v>
      </c>
      <c r="U87" s="156">
        <f t="shared" si="6"/>
        <v>0</v>
      </c>
      <c r="V87" s="156"/>
      <c r="W87" s="156" t="s">
        <v>142</v>
      </c>
      <c r="X87" s="147"/>
      <c r="Y87" s="147"/>
      <c r="Z87" s="147"/>
      <c r="AA87" s="147"/>
      <c r="AB87" s="147"/>
      <c r="AC87" s="147"/>
      <c r="AD87" s="147"/>
      <c r="AE87" s="147"/>
      <c r="AF87" s="147" t="s">
        <v>143</v>
      </c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</row>
    <row r="88" spans="1:59" outlineLevel="1" x14ac:dyDescent="0.2">
      <c r="A88" s="173">
        <v>28</v>
      </c>
      <c r="B88" s="174" t="s">
        <v>252</v>
      </c>
      <c r="C88" s="184" t="s">
        <v>253</v>
      </c>
      <c r="D88" s="175" t="s">
        <v>158</v>
      </c>
      <c r="E88" s="176">
        <v>1</v>
      </c>
      <c r="F88" s="177">
        <v>0</v>
      </c>
      <c r="G88" s="178">
        <f t="shared" si="0"/>
        <v>0</v>
      </c>
      <c r="H88" s="177">
        <v>464</v>
      </c>
      <c r="I88" s="178">
        <f t="shared" si="1"/>
        <v>464</v>
      </c>
      <c r="J88" s="177">
        <v>0</v>
      </c>
      <c r="K88" s="178">
        <f t="shared" si="2"/>
        <v>0</v>
      </c>
      <c r="L88" s="178">
        <v>21</v>
      </c>
      <c r="M88" s="178">
        <f t="shared" si="3"/>
        <v>0</v>
      </c>
      <c r="N88" s="178">
        <v>6.1000000000000004E-3</v>
      </c>
      <c r="O88" s="178">
        <f t="shared" si="4"/>
        <v>0.01</v>
      </c>
      <c r="P88" s="178">
        <v>0</v>
      </c>
      <c r="Q88" s="178">
        <f t="shared" si="5"/>
        <v>0</v>
      </c>
      <c r="R88" s="178" t="s">
        <v>141</v>
      </c>
      <c r="S88" s="179" t="s">
        <v>101</v>
      </c>
      <c r="T88" s="156">
        <v>0</v>
      </c>
      <c r="U88" s="156">
        <f t="shared" si="6"/>
        <v>0</v>
      </c>
      <c r="V88" s="156"/>
      <c r="W88" s="156" t="s">
        <v>142</v>
      </c>
      <c r="X88" s="147"/>
      <c r="Y88" s="147"/>
      <c r="Z88" s="147"/>
      <c r="AA88" s="147"/>
      <c r="AB88" s="147"/>
      <c r="AC88" s="147"/>
      <c r="AD88" s="147"/>
      <c r="AE88" s="147"/>
      <c r="AF88" s="147" t="s">
        <v>143</v>
      </c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</row>
    <row r="89" spans="1:59" ht="22.5" outlineLevel="1" x14ac:dyDescent="0.2">
      <c r="A89" s="173">
        <v>29</v>
      </c>
      <c r="B89" s="174" t="s">
        <v>254</v>
      </c>
      <c r="C89" s="184" t="s">
        <v>255</v>
      </c>
      <c r="D89" s="175" t="s">
        <v>158</v>
      </c>
      <c r="E89" s="176">
        <v>2</v>
      </c>
      <c r="F89" s="177">
        <v>0</v>
      </c>
      <c r="G89" s="178">
        <f t="shared" si="0"/>
        <v>0</v>
      </c>
      <c r="H89" s="177">
        <v>280</v>
      </c>
      <c r="I89" s="178">
        <f t="shared" si="1"/>
        <v>560</v>
      </c>
      <c r="J89" s="177">
        <v>0</v>
      </c>
      <c r="K89" s="178">
        <f t="shared" si="2"/>
        <v>0</v>
      </c>
      <c r="L89" s="178">
        <v>21</v>
      </c>
      <c r="M89" s="178">
        <f t="shared" si="3"/>
        <v>0</v>
      </c>
      <c r="N89" s="178">
        <v>5.3530000000000001E-2</v>
      </c>
      <c r="O89" s="178">
        <f t="shared" si="4"/>
        <v>0.11</v>
      </c>
      <c r="P89" s="178">
        <v>0</v>
      </c>
      <c r="Q89" s="178">
        <f t="shared" si="5"/>
        <v>0</v>
      </c>
      <c r="R89" s="178" t="s">
        <v>141</v>
      </c>
      <c r="S89" s="179" t="s">
        <v>101</v>
      </c>
      <c r="T89" s="156">
        <v>0</v>
      </c>
      <c r="U89" s="156">
        <f t="shared" si="6"/>
        <v>0</v>
      </c>
      <c r="V89" s="156"/>
      <c r="W89" s="156" t="s">
        <v>142</v>
      </c>
      <c r="X89" s="147"/>
      <c r="Y89" s="147"/>
      <c r="Z89" s="147"/>
      <c r="AA89" s="147"/>
      <c r="AB89" s="147"/>
      <c r="AC89" s="147"/>
      <c r="AD89" s="147"/>
      <c r="AE89" s="147"/>
      <c r="AF89" s="147" t="s">
        <v>143</v>
      </c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</row>
    <row r="90" spans="1:59" ht="22.5" outlineLevel="1" x14ac:dyDescent="0.2">
      <c r="A90" s="166">
        <v>30</v>
      </c>
      <c r="B90" s="167" t="s">
        <v>156</v>
      </c>
      <c r="C90" s="182" t="s">
        <v>157</v>
      </c>
      <c r="D90" s="168" t="s">
        <v>158</v>
      </c>
      <c r="E90" s="169">
        <v>60</v>
      </c>
      <c r="F90" s="170">
        <v>0</v>
      </c>
      <c r="G90" s="171">
        <f t="shared" si="0"/>
        <v>0</v>
      </c>
      <c r="H90" s="170">
        <v>146.5</v>
      </c>
      <c r="I90" s="171">
        <f t="shared" si="1"/>
        <v>8790</v>
      </c>
      <c r="J90" s="170">
        <v>0</v>
      </c>
      <c r="K90" s="171">
        <f t="shared" si="2"/>
        <v>0</v>
      </c>
      <c r="L90" s="171">
        <v>21</v>
      </c>
      <c r="M90" s="171">
        <f t="shared" si="3"/>
        <v>0</v>
      </c>
      <c r="N90" s="171">
        <v>8.1000000000000003E-2</v>
      </c>
      <c r="O90" s="171">
        <f t="shared" si="4"/>
        <v>4.8600000000000003</v>
      </c>
      <c r="P90" s="171">
        <v>0</v>
      </c>
      <c r="Q90" s="171">
        <f t="shared" si="5"/>
        <v>0</v>
      </c>
      <c r="R90" s="171" t="s">
        <v>141</v>
      </c>
      <c r="S90" s="172" t="s">
        <v>101</v>
      </c>
      <c r="T90" s="156">
        <v>0</v>
      </c>
      <c r="U90" s="156">
        <f t="shared" si="6"/>
        <v>0</v>
      </c>
      <c r="V90" s="156"/>
      <c r="W90" s="156" t="s">
        <v>142</v>
      </c>
      <c r="X90" s="147"/>
      <c r="Y90" s="147"/>
      <c r="Z90" s="147"/>
      <c r="AA90" s="147"/>
      <c r="AB90" s="147"/>
      <c r="AC90" s="147"/>
      <c r="AD90" s="147"/>
      <c r="AE90" s="147"/>
      <c r="AF90" s="147" t="s">
        <v>143</v>
      </c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</row>
    <row r="91" spans="1:59" outlineLevel="1" x14ac:dyDescent="0.2">
      <c r="A91" s="154"/>
      <c r="B91" s="155"/>
      <c r="C91" s="183" t="s">
        <v>256</v>
      </c>
      <c r="D91" s="157"/>
      <c r="E91" s="158">
        <v>60.06</v>
      </c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47"/>
      <c r="Y91" s="147"/>
      <c r="Z91" s="147"/>
      <c r="AA91" s="147"/>
      <c r="AB91" s="147"/>
      <c r="AC91" s="147"/>
      <c r="AD91" s="147"/>
      <c r="AE91" s="147"/>
      <c r="AF91" s="147" t="s">
        <v>105</v>
      </c>
      <c r="AG91" s="147">
        <v>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</row>
    <row r="92" spans="1:59" outlineLevel="1" x14ac:dyDescent="0.2">
      <c r="A92" s="154"/>
      <c r="B92" s="155"/>
      <c r="C92" s="183" t="s">
        <v>257</v>
      </c>
      <c r="D92" s="157"/>
      <c r="E92" s="158">
        <v>-0.06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47"/>
      <c r="Y92" s="147"/>
      <c r="Z92" s="147"/>
      <c r="AA92" s="147"/>
      <c r="AB92" s="147"/>
      <c r="AC92" s="147"/>
      <c r="AD92" s="147"/>
      <c r="AE92" s="147"/>
      <c r="AF92" s="147" t="s">
        <v>105</v>
      </c>
      <c r="AG92" s="147">
        <v>0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</row>
    <row r="93" spans="1:59" x14ac:dyDescent="0.2">
      <c r="A93" s="160" t="s">
        <v>96</v>
      </c>
      <c r="B93" s="161" t="s">
        <v>63</v>
      </c>
      <c r="C93" s="181" t="s">
        <v>64</v>
      </c>
      <c r="D93" s="162"/>
      <c r="E93" s="163"/>
      <c r="F93" s="164"/>
      <c r="G93" s="164">
        <f>SUMIF(AF94:AF94,"&lt;&gt;NOR",G94:G94)</f>
        <v>0</v>
      </c>
      <c r="H93" s="164"/>
      <c r="I93" s="164">
        <f>SUM(I94:I94)</f>
        <v>0</v>
      </c>
      <c r="J93" s="164"/>
      <c r="K93" s="164">
        <f>SUM(K94:K94)</f>
        <v>7278.05</v>
      </c>
      <c r="L93" s="164"/>
      <c r="M93" s="164">
        <f>SUM(M94:M94)</f>
        <v>0</v>
      </c>
      <c r="N93" s="164"/>
      <c r="O93" s="164">
        <f>SUM(O94:O94)</f>
        <v>0</v>
      </c>
      <c r="P93" s="164"/>
      <c r="Q93" s="164">
        <f>SUM(Q94:Q94)</f>
        <v>0</v>
      </c>
      <c r="R93" s="164"/>
      <c r="S93" s="165"/>
      <c r="T93" s="159"/>
      <c r="U93" s="159">
        <f>SUM(U94:U94)</f>
        <v>1.95</v>
      </c>
      <c r="V93" s="159"/>
      <c r="W93" s="159"/>
      <c r="AF93" t="s">
        <v>97</v>
      </c>
    </row>
    <row r="94" spans="1:59" outlineLevel="1" x14ac:dyDescent="0.2">
      <c r="A94" s="173">
        <v>31</v>
      </c>
      <c r="B94" s="174" t="s">
        <v>163</v>
      </c>
      <c r="C94" s="184" t="s">
        <v>164</v>
      </c>
      <c r="D94" s="175" t="s">
        <v>165</v>
      </c>
      <c r="E94" s="176">
        <v>121.91038</v>
      </c>
      <c r="F94" s="177">
        <v>0</v>
      </c>
      <c r="G94" s="178">
        <f>ROUND(E94*F94,2)</f>
        <v>0</v>
      </c>
      <c r="H94" s="177">
        <v>0</v>
      </c>
      <c r="I94" s="178">
        <f>ROUND(E94*H94,2)</f>
        <v>0</v>
      </c>
      <c r="J94" s="177">
        <v>59.7</v>
      </c>
      <c r="K94" s="178">
        <f>ROUND(E94*J94,2)</f>
        <v>7278.05</v>
      </c>
      <c r="L94" s="178">
        <v>21</v>
      </c>
      <c r="M94" s="178">
        <f>G94*(1+L94/100)</f>
        <v>0</v>
      </c>
      <c r="N94" s="178">
        <v>0</v>
      </c>
      <c r="O94" s="178">
        <f>ROUND(E94*N94,2)</f>
        <v>0</v>
      </c>
      <c r="P94" s="178">
        <v>0</v>
      </c>
      <c r="Q94" s="178">
        <f>ROUND(E94*P94,2)</f>
        <v>0</v>
      </c>
      <c r="R94" s="178"/>
      <c r="S94" s="179" t="s">
        <v>101</v>
      </c>
      <c r="T94" s="156">
        <v>1.6E-2</v>
      </c>
      <c r="U94" s="156">
        <f>ROUND(E94*T94,2)</f>
        <v>1.95</v>
      </c>
      <c r="V94" s="156"/>
      <c r="W94" s="156" t="s">
        <v>166</v>
      </c>
      <c r="X94" s="147"/>
      <c r="Y94" s="147"/>
      <c r="Z94" s="147"/>
      <c r="AA94" s="147"/>
      <c r="AB94" s="147"/>
      <c r="AC94" s="147"/>
      <c r="AD94" s="147"/>
      <c r="AE94" s="147"/>
      <c r="AF94" s="147" t="s">
        <v>167</v>
      </c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</row>
    <row r="95" spans="1:59" x14ac:dyDescent="0.2">
      <c r="A95" s="160" t="s">
        <v>96</v>
      </c>
      <c r="B95" s="161" t="s">
        <v>65</v>
      </c>
      <c r="C95" s="181" t="s">
        <v>66</v>
      </c>
      <c r="D95" s="162"/>
      <c r="E95" s="163"/>
      <c r="F95" s="164"/>
      <c r="G95" s="164">
        <f>SUMIF(AF96:AF96,"&lt;&gt;NOR",G96:G96)</f>
        <v>0</v>
      </c>
      <c r="H95" s="164"/>
      <c r="I95" s="164">
        <f>SUM(I96:I96)</f>
        <v>0</v>
      </c>
      <c r="J95" s="164"/>
      <c r="K95" s="164">
        <f>SUM(K96:K96)</f>
        <v>1524</v>
      </c>
      <c r="L95" s="164"/>
      <c r="M95" s="164">
        <f>SUM(M96:M96)</f>
        <v>0</v>
      </c>
      <c r="N95" s="164"/>
      <c r="O95" s="164">
        <f>SUM(O96:O96)</f>
        <v>0</v>
      </c>
      <c r="P95" s="164"/>
      <c r="Q95" s="164">
        <f>SUM(Q96:Q96)</f>
        <v>0.54</v>
      </c>
      <c r="R95" s="164"/>
      <c r="S95" s="165"/>
      <c r="T95" s="159"/>
      <c r="U95" s="159">
        <f>SUM(U96:U96)</f>
        <v>4.08</v>
      </c>
      <c r="V95" s="159"/>
      <c r="W95" s="159"/>
      <c r="AF95" t="s">
        <v>97</v>
      </c>
    </row>
    <row r="96" spans="1:59" outlineLevel="1" x14ac:dyDescent="0.2">
      <c r="A96" s="173">
        <v>32</v>
      </c>
      <c r="B96" s="174" t="s">
        <v>258</v>
      </c>
      <c r="C96" s="184" t="s">
        <v>259</v>
      </c>
      <c r="D96" s="175" t="s">
        <v>147</v>
      </c>
      <c r="E96" s="176">
        <v>12</v>
      </c>
      <c r="F96" s="177">
        <v>0</v>
      </c>
      <c r="G96" s="178">
        <f>ROUND(E96*F96,2)</f>
        <v>0</v>
      </c>
      <c r="H96" s="177">
        <v>0</v>
      </c>
      <c r="I96" s="178">
        <f>ROUND(E96*H96,2)</f>
        <v>0</v>
      </c>
      <c r="J96" s="177">
        <v>127</v>
      </c>
      <c r="K96" s="178">
        <f>ROUND(E96*J96,2)</f>
        <v>1524</v>
      </c>
      <c r="L96" s="178">
        <v>21</v>
      </c>
      <c r="M96" s="178">
        <f>G96*(1+L96/100)</f>
        <v>0</v>
      </c>
      <c r="N96" s="178">
        <v>0</v>
      </c>
      <c r="O96" s="178">
        <f>ROUND(E96*N96,2)</f>
        <v>0</v>
      </c>
      <c r="P96" s="178">
        <v>4.4999999999999998E-2</v>
      </c>
      <c r="Q96" s="178">
        <f>ROUND(E96*P96,2)</f>
        <v>0.54</v>
      </c>
      <c r="R96" s="178"/>
      <c r="S96" s="179" t="s">
        <v>101</v>
      </c>
      <c r="T96" s="156">
        <v>0.34</v>
      </c>
      <c r="U96" s="156">
        <f>ROUND(E96*T96,2)</f>
        <v>4.08</v>
      </c>
      <c r="V96" s="156"/>
      <c r="W96" s="156" t="s">
        <v>102</v>
      </c>
      <c r="X96" s="147"/>
      <c r="Y96" s="147"/>
      <c r="Z96" s="147"/>
      <c r="AA96" s="147"/>
      <c r="AB96" s="147"/>
      <c r="AC96" s="147"/>
      <c r="AD96" s="147"/>
      <c r="AE96" s="147"/>
      <c r="AF96" s="147" t="s">
        <v>103</v>
      </c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</row>
    <row r="97" spans="1:59" x14ac:dyDescent="0.2">
      <c r="A97" s="160" t="s">
        <v>96</v>
      </c>
      <c r="B97" s="161" t="s">
        <v>67</v>
      </c>
      <c r="C97" s="181" t="s">
        <v>68</v>
      </c>
      <c r="D97" s="162"/>
      <c r="E97" s="163"/>
      <c r="F97" s="164"/>
      <c r="G97" s="164">
        <f>SUMIF(AF98:AF101,"&lt;&gt;NOR",G98:G101)</f>
        <v>0</v>
      </c>
      <c r="H97" s="164"/>
      <c r="I97" s="164">
        <f>SUM(I98:I101)</f>
        <v>0</v>
      </c>
      <c r="J97" s="164"/>
      <c r="K97" s="164">
        <f>SUM(K98:K101)</f>
        <v>1878.07</v>
      </c>
      <c r="L97" s="164"/>
      <c r="M97" s="164">
        <f>SUM(M98:M101)</f>
        <v>0</v>
      </c>
      <c r="N97" s="164"/>
      <c r="O97" s="164">
        <f>SUM(O98:O101)</f>
        <v>0</v>
      </c>
      <c r="P97" s="164"/>
      <c r="Q97" s="164">
        <f>SUM(Q98:Q101)</f>
        <v>0</v>
      </c>
      <c r="R97" s="164"/>
      <c r="S97" s="165"/>
      <c r="T97" s="159"/>
      <c r="U97" s="159">
        <f>SUM(U98:U101)</f>
        <v>1.56</v>
      </c>
      <c r="V97" s="159"/>
      <c r="W97" s="159"/>
      <c r="AF97" t="s">
        <v>97</v>
      </c>
    </row>
    <row r="98" spans="1:59" outlineLevel="1" x14ac:dyDescent="0.2">
      <c r="A98" s="173">
        <v>33</v>
      </c>
      <c r="B98" s="174" t="s">
        <v>168</v>
      </c>
      <c r="C98" s="184" t="s">
        <v>169</v>
      </c>
      <c r="D98" s="175" t="s">
        <v>165</v>
      </c>
      <c r="E98" s="176">
        <v>2.39</v>
      </c>
      <c r="F98" s="177">
        <v>0</v>
      </c>
      <c r="G98" s="178">
        <f>ROUND(E98*F98,2)</f>
        <v>0</v>
      </c>
      <c r="H98" s="177">
        <v>0</v>
      </c>
      <c r="I98" s="178">
        <f>ROUND(E98*H98,2)</f>
        <v>0</v>
      </c>
      <c r="J98" s="177">
        <v>124.5</v>
      </c>
      <c r="K98" s="178">
        <f>ROUND(E98*J98,2)</f>
        <v>297.56</v>
      </c>
      <c r="L98" s="178">
        <v>21</v>
      </c>
      <c r="M98" s="178">
        <f>G98*(1+L98/100)</f>
        <v>0</v>
      </c>
      <c r="N98" s="178">
        <v>0</v>
      </c>
      <c r="O98" s="178">
        <f>ROUND(E98*N98,2)</f>
        <v>0</v>
      </c>
      <c r="P98" s="178">
        <v>0</v>
      </c>
      <c r="Q98" s="178">
        <f>ROUND(E98*P98,2)</f>
        <v>0</v>
      </c>
      <c r="R98" s="178"/>
      <c r="S98" s="179" t="s">
        <v>101</v>
      </c>
      <c r="T98" s="156">
        <v>0.16400000000000001</v>
      </c>
      <c r="U98" s="156">
        <f>ROUND(E98*T98,2)</f>
        <v>0.39</v>
      </c>
      <c r="V98" s="156"/>
      <c r="W98" s="156" t="s">
        <v>170</v>
      </c>
      <c r="X98" s="147"/>
      <c r="Y98" s="147"/>
      <c r="Z98" s="147"/>
      <c r="AA98" s="147"/>
      <c r="AB98" s="147"/>
      <c r="AC98" s="147"/>
      <c r="AD98" s="147"/>
      <c r="AE98" s="147"/>
      <c r="AF98" s="147" t="s">
        <v>171</v>
      </c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</row>
    <row r="99" spans="1:59" outlineLevel="1" x14ac:dyDescent="0.2">
      <c r="A99" s="173">
        <v>34</v>
      </c>
      <c r="B99" s="174" t="s">
        <v>172</v>
      </c>
      <c r="C99" s="184" t="s">
        <v>173</v>
      </c>
      <c r="D99" s="175" t="s">
        <v>165</v>
      </c>
      <c r="E99" s="176">
        <v>2.39</v>
      </c>
      <c r="F99" s="177">
        <v>0</v>
      </c>
      <c r="G99" s="178">
        <f>ROUND(E99*F99,2)</f>
        <v>0</v>
      </c>
      <c r="H99" s="177">
        <v>0</v>
      </c>
      <c r="I99" s="178">
        <f>ROUND(E99*H99,2)</f>
        <v>0</v>
      </c>
      <c r="J99" s="177">
        <v>220</v>
      </c>
      <c r="K99" s="178">
        <f>ROUND(E99*J99,2)</f>
        <v>525.79999999999995</v>
      </c>
      <c r="L99" s="178">
        <v>21</v>
      </c>
      <c r="M99" s="178">
        <f>G99*(1+L99/100)</f>
        <v>0</v>
      </c>
      <c r="N99" s="178">
        <v>0</v>
      </c>
      <c r="O99" s="178">
        <f>ROUND(E99*N99,2)</f>
        <v>0</v>
      </c>
      <c r="P99" s="178">
        <v>0</v>
      </c>
      <c r="Q99" s="178">
        <f>ROUND(E99*P99,2)</f>
        <v>0</v>
      </c>
      <c r="R99" s="178"/>
      <c r="S99" s="179" t="s">
        <v>101</v>
      </c>
      <c r="T99" s="156">
        <v>0.49</v>
      </c>
      <c r="U99" s="156">
        <f>ROUND(E99*T99,2)</f>
        <v>1.17</v>
      </c>
      <c r="V99" s="156"/>
      <c r="W99" s="156" t="s">
        <v>170</v>
      </c>
      <c r="X99" s="147"/>
      <c r="Y99" s="147"/>
      <c r="Z99" s="147"/>
      <c r="AA99" s="147"/>
      <c r="AB99" s="147"/>
      <c r="AC99" s="147"/>
      <c r="AD99" s="147"/>
      <c r="AE99" s="147"/>
      <c r="AF99" s="147" t="s">
        <v>171</v>
      </c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</row>
    <row r="100" spans="1:59" outlineLevel="1" x14ac:dyDescent="0.2">
      <c r="A100" s="173">
        <v>35</v>
      </c>
      <c r="B100" s="174" t="s">
        <v>174</v>
      </c>
      <c r="C100" s="184" t="s">
        <v>175</v>
      </c>
      <c r="D100" s="175" t="s">
        <v>165</v>
      </c>
      <c r="E100" s="176">
        <v>21.51</v>
      </c>
      <c r="F100" s="177">
        <v>0</v>
      </c>
      <c r="G100" s="178">
        <f>ROUND(E100*F100,2)</f>
        <v>0</v>
      </c>
      <c r="H100" s="177">
        <v>0</v>
      </c>
      <c r="I100" s="178">
        <f>ROUND(E100*H100,2)</f>
        <v>0</v>
      </c>
      <c r="J100" s="177">
        <v>15.7</v>
      </c>
      <c r="K100" s="178">
        <f>ROUND(E100*J100,2)</f>
        <v>337.71</v>
      </c>
      <c r="L100" s="178">
        <v>21</v>
      </c>
      <c r="M100" s="178">
        <f>G100*(1+L100/100)</f>
        <v>0</v>
      </c>
      <c r="N100" s="178">
        <v>0</v>
      </c>
      <c r="O100" s="178">
        <f>ROUND(E100*N100,2)</f>
        <v>0</v>
      </c>
      <c r="P100" s="178">
        <v>0</v>
      </c>
      <c r="Q100" s="178">
        <f>ROUND(E100*P100,2)</f>
        <v>0</v>
      </c>
      <c r="R100" s="178"/>
      <c r="S100" s="179" t="s">
        <v>101</v>
      </c>
      <c r="T100" s="156">
        <v>0</v>
      </c>
      <c r="U100" s="156">
        <f>ROUND(E100*T100,2)</f>
        <v>0</v>
      </c>
      <c r="V100" s="156"/>
      <c r="W100" s="156" t="s">
        <v>170</v>
      </c>
      <c r="X100" s="147"/>
      <c r="Y100" s="147"/>
      <c r="Z100" s="147"/>
      <c r="AA100" s="147"/>
      <c r="AB100" s="147"/>
      <c r="AC100" s="147"/>
      <c r="AD100" s="147"/>
      <c r="AE100" s="147"/>
      <c r="AF100" s="147" t="s">
        <v>171</v>
      </c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</row>
    <row r="101" spans="1:59" outlineLevel="1" x14ac:dyDescent="0.2">
      <c r="A101" s="173">
        <v>36</v>
      </c>
      <c r="B101" s="174" t="s">
        <v>176</v>
      </c>
      <c r="C101" s="184" t="s">
        <v>177</v>
      </c>
      <c r="D101" s="175" t="s">
        <v>165</v>
      </c>
      <c r="E101" s="176">
        <v>2.39</v>
      </c>
      <c r="F101" s="177">
        <v>0</v>
      </c>
      <c r="G101" s="178">
        <f>ROUND(E101*F101,2)</f>
        <v>0</v>
      </c>
      <c r="H101" s="177">
        <v>0</v>
      </c>
      <c r="I101" s="178">
        <f>ROUND(E101*H101,2)</f>
        <v>0</v>
      </c>
      <c r="J101" s="177">
        <v>300</v>
      </c>
      <c r="K101" s="178">
        <f>ROUND(E101*J101,2)</f>
        <v>717</v>
      </c>
      <c r="L101" s="178">
        <v>21</v>
      </c>
      <c r="M101" s="178">
        <f>G101*(1+L101/100)</f>
        <v>0</v>
      </c>
      <c r="N101" s="178">
        <v>0</v>
      </c>
      <c r="O101" s="178">
        <f>ROUND(E101*N101,2)</f>
        <v>0</v>
      </c>
      <c r="P101" s="178">
        <v>0</v>
      </c>
      <c r="Q101" s="178">
        <f>ROUND(E101*P101,2)</f>
        <v>0</v>
      </c>
      <c r="R101" s="178"/>
      <c r="S101" s="179" t="s">
        <v>101</v>
      </c>
      <c r="T101" s="156">
        <v>0</v>
      </c>
      <c r="U101" s="156">
        <f>ROUND(E101*T101,2)</f>
        <v>0</v>
      </c>
      <c r="V101" s="156"/>
      <c r="W101" s="156" t="s">
        <v>170</v>
      </c>
      <c r="X101" s="147"/>
      <c r="Y101" s="147"/>
      <c r="Z101" s="147"/>
      <c r="AA101" s="147"/>
      <c r="AB101" s="147"/>
      <c r="AC101" s="147"/>
      <c r="AD101" s="147"/>
      <c r="AE101" s="147"/>
      <c r="AF101" s="147" t="s">
        <v>171</v>
      </c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</row>
    <row r="102" spans="1:59" x14ac:dyDescent="0.2">
      <c r="A102" s="160" t="s">
        <v>96</v>
      </c>
      <c r="B102" s="161" t="s">
        <v>70</v>
      </c>
      <c r="C102" s="181" t="s">
        <v>29</v>
      </c>
      <c r="D102" s="162"/>
      <c r="E102" s="163"/>
      <c r="F102" s="164"/>
      <c r="G102" s="164">
        <f>SUMIF(AF103:AF104,"&lt;&gt;NOR",G103:G104)</f>
        <v>0</v>
      </c>
      <c r="H102" s="164"/>
      <c r="I102" s="164">
        <f>SUM(I103:I104)</f>
        <v>0</v>
      </c>
      <c r="J102" s="164"/>
      <c r="K102" s="164">
        <f>SUM(K103:K104)</f>
        <v>5300</v>
      </c>
      <c r="L102" s="164"/>
      <c r="M102" s="164">
        <f>SUM(M103:M104)</f>
        <v>0</v>
      </c>
      <c r="N102" s="164"/>
      <c r="O102" s="164">
        <f>SUM(O103:O104)</f>
        <v>0</v>
      </c>
      <c r="P102" s="164"/>
      <c r="Q102" s="164">
        <f>SUM(Q103:Q104)</f>
        <v>0</v>
      </c>
      <c r="R102" s="164"/>
      <c r="S102" s="165"/>
      <c r="T102" s="159"/>
      <c r="U102" s="159">
        <f>SUM(U103:U104)</f>
        <v>0</v>
      </c>
      <c r="V102" s="159"/>
      <c r="W102" s="159"/>
      <c r="AF102" t="s">
        <v>97</v>
      </c>
    </row>
    <row r="103" spans="1:59" outlineLevel="1" x14ac:dyDescent="0.2">
      <c r="A103" s="173">
        <v>37</v>
      </c>
      <c r="B103" s="174" t="s">
        <v>178</v>
      </c>
      <c r="C103" s="184" t="s">
        <v>179</v>
      </c>
      <c r="D103" s="175" t="s">
        <v>180</v>
      </c>
      <c r="E103" s="176">
        <v>1</v>
      </c>
      <c r="F103" s="177">
        <v>0</v>
      </c>
      <c r="G103" s="178">
        <f>ROUND(E103*F103,2)</f>
        <v>0</v>
      </c>
      <c r="H103" s="177">
        <v>0</v>
      </c>
      <c r="I103" s="178">
        <f>ROUND(E103*H103,2)</f>
        <v>0</v>
      </c>
      <c r="J103" s="177">
        <v>3800</v>
      </c>
      <c r="K103" s="178">
        <f>ROUND(E103*J103,2)</f>
        <v>3800</v>
      </c>
      <c r="L103" s="178">
        <v>21</v>
      </c>
      <c r="M103" s="178">
        <f>G103*(1+L103/100)</f>
        <v>0</v>
      </c>
      <c r="N103" s="178">
        <v>0</v>
      </c>
      <c r="O103" s="178">
        <f>ROUND(E103*N103,2)</f>
        <v>0</v>
      </c>
      <c r="P103" s="178">
        <v>0</v>
      </c>
      <c r="Q103" s="178">
        <f>ROUND(E103*P103,2)</f>
        <v>0</v>
      </c>
      <c r="R103" s="178"/>
      <c r="S103" s="179" t="s">
        <v>181</v>
      </c>
      <c r="T103" s="156">
        <v>0</v>
      </c>
      <c r="U103" s="156">
        <f>ROUND(E103*T103,2)</f>
        <v>0</v>
      </c>
      <c r="V103" s="156"/>
      <c r="W103" s="156" t="s">
        <v>182</v>
      </c>
      <c r="X103" s="147"/>
      <c r="Y103" s="147"/>
      <c r="Z103" s="147"/>
      <c r="AA103" s="147"/>
      <c r="AB103" s="147"/>
      <c r="AC103" s="147"/>
      <c r="AD103" s="147"/>
      <c r="AE103" s="147"/>
      <c r="AF103" s="147" t="s">
        <v>183</v>
      </c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</row>
    <row r="104" spans="1:59" outlineLevel="1" x14ac:dyDescent="0.2">
      <c r="A104" s="173">
        <v>38</v>
      </c>
      <c r="B104" s="174" t="s">
        <v>184</v>
      </c>
      <c r="C104" s="184" t="s">
        <v>185</v>
      </c>
      <c r="D104" s="175" t="s">
        <v>180</v>
      </c>
      <c r="E104" s="176">
        <v>1</v>
      </c>
      <c r="F104" s="177">
        <v>0</v>
      </c>
      <c r="G104" s="178">
        <f>ROUND(E104*F104,2)</f>
        <v>0</v>
      </c>
      <c r="H104" s="177">
        <v>0</v>
      </c>
      <c r="I104" s="178">
        <f>ROUND(E104*H104,2)</f>
        <v>0</v>
      </c>
      <c r="J104" s="177">
        <v>1500</v>
      </c>
      <c r="K104" s="178">
        <f>ROUND(E104*J104,2)</f>
        <v>1500</v>
      </c>
      <c r="L104" s="178">
        <v>21</v>
      </c>
      <c r="M104" s="178">
        <f>G104*(1+L104/100)</f>
        <v>0</v>
      </c>
      <c r="N104" s="178">
        <v>0</v>
      </c>
      <c r="O104" s="178">
        <f>ROUND(E104*N104,2)</f>
        <v>0</v>
      </c>
      <c r="P104" s="178">
        <v>0</v>
      </c>
      <c r="Q104" s="178">
        <f>ROUND(E104*P104,2)</f>
        <v>0</v>
      </c>
      <c r="R104" s="178"/>
      <c r="S104" s="179" t="s">
        <v>181</v>
      </c>
      <c r="T104" s="156">
        <v>0</v>
      </c>
      <c r="U104" s="156">
        <f>ROUND(E104*T104,2)</f>
        <v>0</v>
      </c>
      <c r="V104" s="156"/>
      <c r="W104" s="156" t="s">
        <v>182</v>
      </c>
      <c r="X104" s="147"/>
      <c r="Y104" s="147"/>
      <c r="Z104" s="147"/>
      <c r="AA104" s="147"/>
      <c r="AB104" s="147"/>
      <c r="AC104" s="147"/>
      <c r="AD104" s="147"/>
      <c r="AE104" s="147"/>
      <c r="AF104" s="147" t="s">
        <v>183</v>
      </c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</row>
    <row r="105" spans="1:59" x14ac:dyDescent="0.2">
      <c r="A105" s="160" t="s">
        <v>96</v>
      </c>
      <c r="B105" s="161" t="s">
        <v>71</v>
      </c>
      <c r="C105" s="181" t="s">
        <v>30</v>
      </c>
      <c r="D105" s="162"/>
      <c r="E105" s="163"/>
      <c r="F105" s="164"/>
      <c r="G105" s="164">
        <f>SUMIF(AF106:AF108,"&lt;&gt;NOR",G106:G108)</f>
        <v>0</v>
      </c>
      <c r="H105" s="164"/>
      <c r="I105" s="164">
        <f>SUM(I106:I108)</f>
        <v>0</v>
      </c>
      <c r="J105" s="164"/>
      <c r="K105" s="164">
        <f>SUM(K106:K108)</f>
        <v>20700</v>
      </c>
      <c r="L105" s="164"/>
      <c r="M105" s="164">
        <f>SUM(M106:M108)</f>
        <v>0</v>
      </c>
      <c r="N105" s="164"/>
      <c r="O105" s="164">
        <f>SUM(O106:O108)</f>
        <v>0</v>
      </c>
      <c r="P105" s="164"/>
      <c r="Q105" s="164">
        <f>SUM(Q106:Q108)</f>
        <v>0</v>
      </c>
      <c r="R105" s="164"/>
      <c r="S105" s="165"/>
      <c r="T105" s="159"/>
      <c r="U105" s="159">
        <f>SUM(U106:U108)</f>
        <v>0</v>
      </c>
      <c r="V105" s="159"/>
      <c r="W105" s="159"/>
      <c r="AF105" t="s">
        <v>97</v>
      </c>
    </row>
    <row r="106" spans="1:59" outlineLevel="1" x14ac:dyDescent="0.2">
      <c r="A106" s="173">
        <v>39</v>
      </c>
      <c r="B106" s="174" t="s">
        <v>186</v>
      </c>
      <c r="C106" s="184" t="s">
        <v>187</v>
      </c>
      <c r="D106" s="175" t="s">
        <v>180</v>
      </c>
      <c r="E106" s="176">
        <v>1</v>
      </c>
      <c r="F106" s="177">
        <v>0</v>
      </c>
      <c r="G106" s="178">
        <f>ROUND(E106*F106,2)</f>
        <v>0</v>
      </c>
      <c r="H106" s="177">
        <v>0</v>
      </c>
      <c r="I106" s="178">
        <f>ROUND(E106*H106,2)</f>
        <v>0</v>
      </c>
      <c r="J106" s="177">
        <v>2500</v>
      </c>
      <c r="K106" s="178">
        <f>ROUND(E106*J106,2)</f>
        <v>2500</v>
      </c>
      <c r="L106" s="178">
        <v>21</v>
      </c>
      <c r="M106" s="178">
        <f>G106*(1+L106/100)</f>
        <v>0</v>
      </c>
      <c r="N106" s="178">
        <v>0</v>
      </c>
      <c r="O106" s="178">
        <f>ROUND(E106*N106,2)</f>
        <v>0</v>
      </c>
      <c r="P106" s="178">
        <v>0</v>
      </c>
      <c r="Q106" s="178">
        <f>ROUND(E106*P106,2)</f>
        <v>0</v>
      </c>
      <c r="R106" s="178"/>
      <c r="S106" s="179" t="s">
        <v>181</v>
      </c>
      <c r="T106" s="156">
        <v>0</v>
      </c>
      <c r="U106" s="156">
        <f>ROUND(E106*T106,2)</f>
        <v>0</v>
      </c>
      <c r="V106" s="156"/>
      <c r="W106" s="156" t="s">
        <v>182</v>
      </c>
      <c r="X106" s="147"/>
      <c r="Y106" s="147"/>
      <c r="Z106" s="147"/>
      <c r="AA106" s="147"/>
      <c r="AB106" s="147"/>
      <c r="AC106" s="147"/>
      <c r="AD106" s="147"/>
      <c r="AE106" s="147"/>
      <c r="AF106" s="147" t="s">
        <v>183</v>
      </c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</row>
    <row r="107" spans="1:59" outlineLevel="1" x14ac:dyDescent="0.2">
      <c r="A107" s="173">
        <v>40</v>
      </c>
      <c r="B107" s="174" t="s">
        <v>188</v>
      </c>
      <c r="C107" s="184" t="s">
        <v>189</v>
      </c>
      <c r="D107" s="175" t="s">
        <v>180</v>
      </c>
      <c r="E107" s="176">
        <v>1</v>
      </c>
      <c r="F107" s="177">
        <v>0</v>
      </c>
      <c r="G107" s="178">
        <f>ROUND(E107*F107,2)</f>
        <v>0</v>
      </c>
      <c r="H107" s="177">
        <v>0</v>
      </c>
      <c r="I107" s="178">
        <f>ROUND(E107*H107,2)</f>
        <v>0</v>
      </c>
      <c r="J107" s="177">
        <v>3200</v>
      </c>
      <c r="K107" s="178">
        <f>ROUND(E107*J107,2)</f>
        <v>3200</v>
      </c>
      <c r="L107" s="178">
        <v>21</v>
      </c>
      <c r="M107" s="178">
        <f>G107*(1+L107/100)</f>
        <v>0</v>
      </c>
      <c r="N107" s="178">
        <v>0</v>
      </c>
      <c r="O107" s="178">
        <f>ROUND(E107*N107,2)</f>
        <v>0</v>
      </c>
      <c r="P107" s="178">
        <v>0</v>
      </c>
      <c r="Q107" s="178">
        <f>ROUND(E107*P107,2)</f>
        <v>0</v>
      </c>
      <c r="R107" s="178"/>
      <c r="S107" s="179" t="s">
        <v>181</v>
      </c>
      <c r="T107" s="156">
        <v>0</v>
      </c>
      <c r="U107" s="156">
        <f>ROUND(E107*T107,2)</f>
        <v>0</v>
      </c>
      <c r="V107" s="156"/>
      <c r="W107" s="156" t="s">
        <v>182</v>
      </c>
      <c r="X107" s="147"/>
      <c r="Y107" s="147"/>
      <c r="Z107" s="147"/>
      <c r="AA107" s="147"/>
      <c r="AB107" s="147"/>
      <c r="AC107" s="147"/>
      <c r="AD107" s="147"/>
      <c r="AE107" s="147"/>
      <c r="AF107" s="147" t="s">
        <v>183</v>
      </c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</row>
    <row r="108" spans="1:59" outlineLevel="1" x14ac:dyDescent="0.2">
      <c r="A108" s="166">
        <v>41</v>
      </c>
      <c r="B108" s="167" t="s">
        <v>260</v>
      </c>
      <c r="C108" s="182" t="s">
        <v>261</v>
      </c>
      <c r="D108" s="168" t="s">
        <v>180</v>
      </c>
      <c r="E108" s="169">
        <v>1</v>
      </c>
      <c r="F108" s="170">
        <v>0</v>
      </c>
      <c r="G108" s="171">
        <f>ROUND(E108*F108,2)</f>
        <v>0</v>
      </c>
      <c r="H108" s="170">
        <v>0</v>
      </c>
      <c r="I108" s="171">
        <f>ROUND(E108*H108,2)</f>
        <v>0</v>
      </c>
      <c r="J108" s="170">
        <v>15000</v>
      </c>
      <c r="K108" s="171">
        <f>ROUND(E108*J108,2)</f>
        <v>15000</v>
      </c>
      <c r="L108" s="171">
        <v>21</v>
      </c>
      <c r="M108" s="171">
        <f>G108*(1+L108/100)</f>
        <v>0</v>
      </c>
      <c r="N108" s="171">
        <v>0</v>
      </c>
      <c r="O108" s="171">
        <f>ROUND(E108*N108,2)</f>
        <v>0</v>
      </c>
      <c r="P108" s="171">
        <v>0</v>
      </c>
      <c r="Q108" s="171">
        <f>ROUND(E108*P108,2)</f>
        <v>0</v>
      </c>
      <c r="R108" s="171"/>
      <c r="S108" s="172" t="s">
        <v>181</v>
      </c>
      <c r="T108" s="156">
        <v>0</v>
      </c>
      <c r="U108" s="156">
        <f>ROUND(E108*T108,2)</f>
        <v>0</v>
      </c>
      <c r="V108" s="156"/>
      <c r="W108" s="156" t="s">
        <v>182</v>
      </c>
      <c r="X108" s="147"/>
      <c r="Y108" s="147"/>
      <c r="Z108" s="147"/>
      <c r="AA108" s="147"/>
      <c r="AB108" s="147"/>
      <c r="AC108" s="147"/>
      <c r="AD108" s="147"/>
      <c r="AE108" s="147"/>
      <c r="AF108" s="147" t="s">
        <v>183</v>
      </c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</row>
    <row r="109" spans="1:59" x14ac:dyDescent="0.2">
      <c r="A109" s="3"/>
      <c r="B109" s="4"/>
      <c r="C109" s="185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AD109">
        <v>15</v>
      </c>
      <c r="AE109">
        <v>21</v>
      </c>
      <c r="AF109" t="s">
        <v>84</v>
      </c>
    </row>
    <row r="110" spans="1:59" x14ac:dyDescent="0.2">
      <c r="A110" s="150"/>
      <c r="B110" s="151" t="s">
        <v>31</v>
      </c>
      <c r="C110" s="186"/>
      <c r="D110" s="152"/>
      <c r="E110" s="153"/>
      <c r="F110" s="153"/>
      <c r="G110" s="180">
        <f>G8+G43+G50+G75+G93+G95+G97+G102+G105</f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AD110">
        <f>SUMIF(L7:L108,AD109,G7:G108)</f>
        <v>0</v>
      </c>
      <c r="AE110">
        <f>SUMIF(L7:L108,AE109,G7:G108)</f>
        <v>0</v>
      </c>
      <c r="AF110" t="s">
        <v>190</v>
      </c>
    </row>
    <row r="111" spans="1:59" x14ac:dyDescent="0.2">
      <c r="A111" s="3"/>
      <c r="B111" s="4"/>
      <c r="C111" s="185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59" x14ac:dyDescent="0.2">
      <c r="A112" s="3"/>
      <c r="B112" s="4"/>
      <c r="C112" s="185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32" x14ac:dyDescent="0.2">
      <c r="A113" s="262" t="s">
        <v>191</v>
      </c>
      <c r="B113" s="262"/>
      <c r="C113" s="26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32" x14ac:dyDescent="0.2">
      <c r="A114" s="243"/>
      <c r="B114" s="244"/>
      <c r="C114" s="245"/>
      <c r="D114" s="244"/>
      <c r="E114" s="244"/>
      <c r="F114" s="244"/>
      <c r="G114" s="24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AF114" t="s">
        <v>192</v>
      </c>
    </row>
    <row r="115" spans="1:32" x14ac:dyDescent="0.2">
      <c r="A115" s="247"/>
      <c r="B115" s="248"/>
      <c r="C115" s="249"/>
      <c r="D115" s="248"/>
      <c r="E115" s="248"/>
      <c r="F115" s="248"/>
      <c r="G115" s="25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32" x14ac:dyDescent="0.2">
      <c r="A116" s="247"/>
      <c r="B116" s="248"/>
      <c r="C116" s="249"/>
      <c r="D116" s="248"/>
      <c r="E116" s="248"/>
      <c r="F116" s="248"/>
      <c r="G116" s="25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32" x14ac:dyDescent="0.2">
      <c r="A117" s="247"/>
      <c r="B117" s="248"/>
      <c r="C117" s="249"/>
      <c r="D117" s="248"/>
      <c r="E117" s="248"/>
      <c r="F117" s="248"/>
      <c r="G117" s="25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32" x14ac:dyDescent="0.2">
      <c r="A118" s="251"/>
      <c r="B118" s="252"/>
      <c r="C118" s="253"/>
      <c r="D118" s="252"/>
      <c r="E118" s="252"/>
      <c r="F118" s="252"/>
      <c r="G118" s="25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32" x14ac:dyDescent="0.2">
      <c r="A119" s="3"/>
      <c r="B119" s="4"/>
      <c r="C119" s="185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32" x14ac:dyDescent="0.2">
      <c r="C120" s="187"/>
      <c r="D120" s="10"/>
      <c r="AF120" t="s">
        <v>193</v>
      </c>
    </row>
    <row r="121" spans="1:32" x14ac:dyDescent="0.2">
      <c r="D121" s="10"/>
    </row>
    <row r="122" spans="1:32" x14ac:dyDescent="0.2">
      <c r="D122" s="10"/>
    </row>
    <row r="123" spans="1:32" x14ac:dyDescent="0.2">
      <c r="D123" s="10"/>
    </row>
    <row r="124" spans="1:32" x14ac:dyDescent="0.2">
      <c r="D124" s="10"/>
    </row>
    <row r="125" spans="1:32" x14ac:dyDescent="0.2">
      <c r="D125" s="10"/>
    </row>
    <row r="126" spans="1:32" x14ac:dyDescent="0.2">
      <c r="D126" s="10"/>
    </row>
    <row r="127" spans="1:32" x14ac:dyDescent="0.2">
      <c r="D127" s="10"/>
    </row>
    <row r="128" spans="1:32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14:G118"/>
    <mergeCell ref="A1:G1"/>
    <mergeCell ref="C2:G2"/>
    <mergeCell ref="C3:G3"/>
    <mergeCell ref="C4:G4"/>
    <mergeCell ref="A113:C1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01 2019086 Pol</vt:lpstr>
      <vt:lpstr>02 2019086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2019086 Pol'!Názvy_tisku</vt:lpstr>
      <vt:lpstr>'02 2019086 Pol'!Názvy_tisku</vt:lpstr>
      <vt:lpstr>oadresa</vt:lpstr>
      <vt:lpstr>Stavba!Objednatel</vt:lpstr>
      <vt:lpstr>Stavba!Objekt</vt:lpstr>
      <vt:lpstr>'01 2019086 Pol'!Oblast_tisku</vt:lpstr>
      <vt:lpstr>'02 2019086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Ing. Petra Stejskalová</cp:lastModifiedBy>
  <cp:lastPrinted>2019-03-19T12:27:02Z</cp:lastPrinted>
  <dcterms:created xsi:type="dcterms:W3CDTF">2009-04-08T07:15:50Z</dcterms:created>
  <dcterms:modified xsi:type="dcterms:W3CDTF">2019-07-03T11:50:56Z</dcterms:modified>
</cp:coreProperties>
</file>